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Floors by Room" sheetId="2" state="visible" r:id="rId2"/>
    <sheet xmlns:r="http://schemas.openxmlformats.org/officeDocument/2006/relationships" name="Walls by Room" sheetId="3" state="visible" r:id="rId3"/>
    <sheet xmlns:r="http://schemas.openxmlformats.org/officeDocument/2006/relationships" name="Openings" sheetId="4" state="visible" r:id="rId4"/>
    <sheet xmlns:r="http://schemas.openxmlformats.org/officeDocument/2006/relationships" name="Clarifications and RFIs" sheetId="5" state="visible" r:id="rId5"/>
    <sheet xmlns:r="http://schemas.openxmlformats.org/officeDocument/2006/relationships" name="Method and QA" sheetId="6" state="visible" r:id="rId6"/>
  </sheets>
  <definedNames>
    <definedName name="_xlnm.Print_Titles" localSheetId="0">'Summary'!$9:$9</definedName>
    <definedName name="_xlnm.Print_Titles" localSheetId="1">'Floors by Room'!$3:$3</definedName>
    <definedName name="_xlnm.Print_Titles" localSheetId="2">'Walls by Room'!$3:$3</definedName>
    <definedName name="_xlnm.Print_Titles" localSheetId="3">'Openings'!$3:$3</definedName>
    <definedName name="_xlnm.Print_Titles" localSheetId="4">'Clarifications and RFIs'!$4:$4</definedName>
    <definedName name="_xlnm.Print_Titles" localSheetId="5">'Method and QA'!$1:$1</definedName>
  </definedNames>
  <calcPr calcId="124519" fullCalcOnLoad="1"/>
</workbook>
</file>

<file path=xl/styles.xml><?xml version="1.0" encoding="utf-8"?>
<styleSheet xmlns="http://schemas.openxmlformats.org/spreadsheetml/2006/main">
  <numFmts count="3">
    <numFmt numFmtId="164" formatCode="#,##0.00;-#,##0.00;0.00"/>
    <numFmt numFmtId="165" formatCode="#,##0.0"/>
    <numFmt numFmtId="166" formatCode="0.0%"/>
  </numFmts>
  <fonts count="6">
    <font>
      <name val="Calibri"/>
      <family val="2"/>
      <color theme="1"/>
      <sz val="11"/>
      <scheme val="minor"/>
    </font>
    <font>
      <name val="Calibri"/>
      <b val="1"/>
      <sz val="14"/>
    </font>
    <font>
      <name val="Calibri"/>
      <b val="1"/>
      <sz val="10"/>
    </font>
    <font>
      <name val="Calibri"/>
      <sz val="10"/>
    </font>
    <font>
      <name val="Calibri"/>
      <i val="1"/>
      <color rgb="00595959"/>
      <sz val="9"/>
    </font>
    <font>
      <name val="Calibri"/>
      <i val="1"/>
      <sz val="10"/>
    </font>
  </fonts>
  <fills count="5">
    <fill>
      <patternFill/>
    </fill>
    <fill>
      <patternFill patternType="gray125"/>
    </fill>
    <fill>
      <patternFill patternType="solid">
        <fgColor rgb="00D9D9D9"/>
      </patternFill>
    </fill>
    <fill>
      <patternFill patternType="solid">
        <fgColor rgb="00EDEDED"/>
      </patternFill>
    </fill>
    <fill>
      <patternFill patternType="solid">
        <fgColor rgb="00FCE4D6"/>
      </patternFill>
    </fill>
  </fills>
  <borders count="3">
    <border>
      <left/>
      <right/>
      <top/>
      <bottom/>
      <diagonal/>
    </border>
    <border>
      <left style="thin">
        <color rgb="00A6A6A6"/>
      </left>
      <right style="thin">
        <color rgb="00A6A6A6"/>
      </right>
      <top style="thin">
        <color rgb="00A6A6A6"/>
      </top>
      <bottom style="thin">
        <color rgb="00A6A6A6"/>
      </bottom>
    </border>
    <border>
      <top style="double"/>
      <bottom style="thin"/>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5" fillId="0" borderId="0" pivotButton="0" quotePrefix="0" xfId="0"/>
    <xf numFmtId="0" fontId="2" fillId="2" borderId="1" applyAlignment="1" pivotButton="0" quotePrefix="0" xfId="0">
      <alignment horizontal="center" vertical="top" wrapText="1"/>
    </xf>
    <xf numFmtId="0" fontId="2" fillId="3" borderId="1" pivotButton="0" quotePrefix="0" xfId="0"/>
    <xf numFmtId="0" fontId="0" fillId="3" borderId="1" pivotButton="0" quotePrefix="0" xfId="0"/>
    <xf numFmtId="0" fontId="3" fillId="0" borderId="1" applyAlignment="1" pivotButton="0" quotePrefix="0" xfId="0">
      <alignment vertical="top" wrapText="1"/>
    </xf>
    <xf numFmtId="3" fontId="3" fillId="0" borderId="1" applyAlignment="1" pivotButton="0" quotePrefix="0" xfId="0">
      <alignment vertical="top" wrapText="1"/>
    </xf>
    <xf numFmtId="9" fontId="3" fillId="0" borderId="1" applyAlignment="1" pivotButton="0" quotePrefix="0" xfId="0">
      <alignment vertical="top" wrapText="1"/>
    </xf>
    <xf numFmtId="0" fontId="2" fillId="0" borderId="1" applyAlignment="1" pivotButton="0" quotePrefix="0" xfId="0">
      <alignment vertical="top" wrapText="1"/>
    </xf>
    <xf numFmtId="3" fontId="2" fillId="0" borderId="1" applyAlignment="1" pivotButton="0" quotePrefix="0" xfId="0">
      <alignment vertical="top" wrapText="1"/>
    </xf>
    <xf numFmtId="9" fontId="2" fillId="0" borderId="1" applyAlignment="1" pivotButton="0" quotePrefix="0" xfId="0">
      <alignment vertical="top" wrapText="1"/>
    </xf>
    <xf numFmtId="0" fontId="2" fillId="4" borderId="1" pivotButton="0" quotePrefix="0" xfId="0"/>
    <xf numFmtId="0" fontId="0" fillId="4" borderId="1" pivotButton="0" quotePrefix="0" xfId="0"/>
    <xf numFmtId="0" fontId="4" fillId="0" borderId="0" applyAlignment="1" pivotButton="0" quotePrefix="0" xfId="0">
      <alignment vertical="top" wrapText="1"/>
    </xf>
    <xf numFmtId="164" fontId="3" fillId="0" borderId="1" applyAlignment="1" pivotButton="0" quotePrefix="0" xfId="0">
      <alignment vertical="top" wrapText="1"/>
    </xf>
    <xf numFmtId="0" fontId="2" fillId="0" borderId="2" applyAlignment="1" pivotButton="0" quotePrefix="0" xfId="0">
      <alignment vertical="top" wrapText="1"/>
    </xf>
    <xf numFmtId="3" fontId="2" fillId="0" borderId="2" applyAlignment="1" pivotButton="0" quotePrefix="0" xfId="0">
      <alignment vertical="top" wrapText="1"/>
    </xf>
    <xf numFmtId="164" fontId="2" fillId="0" borderId="2" applyAlignment="1" pivotButton="0" quotePrefix="0" xfId="0">
      <alignment vertical="top" wrapText="1"/>
    </xf>
    <xf numFmtId="2" fontId="3" fillId="0" borderId="1" applyAlignment="1" pivotButton="0" quotePrefix="0" xfId="0">
      <alignment vertical="top" wrapText="1"/>
    </xf>
    <xf numFmtId="2" fontId="2" fillId="0" borderId="2" applyAlignment="1" pivotButton="0" quotePrefix="0" xfId="0">
      <alignment vertical="top" wrapText="1"/>
    </xf>
    <xf numFmtId="164" fontId="2" fillId="0" borderId="1" applyAlignment="1" pivotButton="0" quotePrefix="0" xfId="0">
      <alignment vertical="top" wrapText="1"/>
    </xf>
    <xf numFmtId="165" fontId="3" fillId="0" borderId="1" applyAlignment="1" pivotButton="0" quotePrefix="0" xfId="0">
      <alignment vertical="top" wrapText="1"/>
    </xf>
    <xf numFmtId="165" fontId="2" fillId="0" borderId="2" applyAlignment="1" pivotButton="0" quotePrefix="0" xfId="0">
      <alignment vertical="top" wrapText="1"/>
    </xf>
    <xf numFmtId="0" fontId="3" fillId="0" borderId="0" applyAlignment="1" pivotButton="0" quotePrefix="0" xfId="0">
      <alignment vertical="top" wrapText="1"/>
    </xf>
    <xf numFmtId="166"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4"/>
  <sheetViews>
    <sheetView showGridLines="0" zoomScale="100" workbookViewId="0">
      <pane ySplit="9" topLeftCell="A10" activePane="bottomLeft" state="frozen"/>
      <selection pane="bottomLeft" activeCell="A1" sqref="A1"/>
    </sheetView>
  </sheetViews>
  <sheetFormatPr baseColWidth="8" defaultColWidth="11" defaultRowHeight="15"/>
  <cols>
    <col width="11" customWidth="1" min="1" max="1"/>
    <col width="26" customWidth="1" min="2" max="2"/>
    <col width="36" customWidth="1" min="3" max="3"/>
    <col width="11" customWidth="1" min="4" max="4"/>
    <col width="7" customWidth="1" min="5" max="5"/>
    <col width="9" customWidth="1" min="6" max="6"/>
    <col width="7" customWidth="1" min="7" max="7"/>
    <col width="11" customWidth="1" min="8" max="8"/>
    <col width="10" customWidth="1" min="9" max="9"/>
    <col width="48" customWidth="1" min="10" max="10"/>
  </cols>
  <sheetData>
    <row r="1">
      <c r="A1" s="1" t="inlineStr">
        <is>
          <t>INTERIOR FINISHES QUANTITY TAKEOFF — FLOORS &amp; WALLS</t>
        </is>
      </c>
    </row>
    <row r="2">
      <c r="A2" s="2" t="inlineStr">
        <is>
          <t>Project: Renovation &amp; Addition to North Macon Park Recreation Center</t>
        </is>
      </c>
    </row>
    <row r="3">
      <c r="A3" s="3" t="inlineStr">
        <is>
          <t>Owner: Bibb County Recreation Department — 815 N Macon Park Dr, Macon, GA 31210</t>
        </is>
      </c>
    </row>
    <row r="4">
      <c r="A4" s="3" t="inlineStr">
        <is>
          <t>Architect: WM2A Architects — Construction Documents dated 05/16/2016, Project 2016-08</t>
        </is>
      </c>
    </row>
    <row r="5">
      <c r="A5" s="3" t="inlineStr">
        <is>
          <t>Addenda: none received / reviewed</t>
        </is>
      </c>
    </row>
    <row r="6">
      <c r="A6" s="3" t="inlineStr">
        <is>
          <t>Scope: Division 09 interior finishes, floors and walls, new work only (rooms marked ETR excluded)</t>
        </is>
      </c>
    </row>
    <row r="7">
      <c r="A7" s="4" t="inlineStr">
        <is>
          <t>Prepared by Valerian Gadua · us.val.89@gmail.com · Rev 2 · 09/24/2026</t>
        </is>
      </c>
    </row>
    <row r="9">
      <c r="A9" s="5" t="inlineStr">
        <is>
          <t>CSI</t>
        </is>
      </c>
      <c r="B9" s="5" t="inlineStr">
        <is>
          <t>Item</t>
        </is>
      </c>
      <c r="C9" s="5" t="inlineStr">
        <is>
          <t>Product / Description</t>
        </is>
      </c>
      <c r="D9" s="5" t="inlineStr">
        <is>
          <t>Net Qty</t>
        </is>
      </c>
      <c r="E9" s="5" t="inlineStr">
        <is>
          <t>Unit</t>
        </is>
      </c>
      <c r="F9" s="5" t="inlineStr">
        <is>
          <t>Waste %</t>
        </is>
      </c>
      <c r="G9" s="5" t="inlineStr">
        <is>
          <t>Pack</t>
        </is>
      </c>
      <c r="H9" s="5" t="inlineStr">
        <is>
          <t>Order Qty</t>
        </is>
      </c>
      <c r="I9" s="5" t="inlineStr">
        <is>
          <t>Order Unit</t>
        </is>
      </c>
      <c r="J9" s="5" t="inlineStr">
        <is>
          <t>Basis &amp; Source</t>
        </is>
      </c>
    </row>
    <row r="10">
      <c r="A10" s="6" t="inlineStr">
        <is>
          <t>FLOORS</t>
        </is>
      </c>
      <c r="B10" s="7" t="n"/>
      <c r="C10" s="7" t="n"/>
      <c r="D10" s="7" t="n"/>
      <c r="E10" s="7" t="n"/>
      <c r="F10" s="7" t="n"/>
      <c r="G10" s="7" t="n"/>
      <c r="H10" s="7" t="n"/>
      <c r="I10" s="7" t="n"/>
      <c r="J10" s="7" t="n"/>
    </row>
    <row r="11">
      <c r="A11" s="8" t="inlineStr">
        <is>
          <t>09 65 19</t>
        </is>
      </c>
      <c r="B11" s="8" t="inlineStr">
        <is>
          <t>VCT1</t>
        </is>
      </c>
      <c r="C11" s="8" t="inlineStr">
        <is>
          <t>Azrock Cortina V603-3 Buff (field)</t>
        </is>
      </c>
      <c r="D11" s="9">
        <f>'Floors by Room'!G17</f>
        <v>2479.7</v>
      </c>
      <c r="E11" s="8" t="inlineStr">
        <is>
          <t>SF</t>
        </is>
      </c>
      <c r="F11" s="10" t="n">
        <v>0.05</v>
      </c>
      <c r="G11" s="9" t="n">
        <v>45</v>
      </c>
      <c r="H11" s="9">
        <f>ROUNDUP(D11*(1+F11)/G11,0)*G11</f>
        <v>2610.0</v>
      </c>
      <c r="I11" s="8" t="inlineStr">
        <is>
          <t>SF</t>
        </is>
      </c>
      <c r="J11" s="8" t="inlineStr">
        <is>
          <t>A7-1 dims + vector; 'Floors by Room' TOTAL row</t>
        </is>
      </c>
    </row>
    <row r="12">
      <c r="A12" s="8" t="inlineStr">
        <is>
          <t>09 65 19</t>
        </is>
      </c>
      <c r="B12" s="8" t="inlineStr">
        <is>
          <t>VCT2</t>
        </is>
      </c>
      <c r="C12" s="8" t="inlineStr">
        <is>
          <t>Azrock Cortina V628-3 Sangria (accent)</t>
        </is>
      </c>
      <c r="D12" s="9">
        <f>'Floors by Room'!H17</f>
        <v>665.3</v>
      </c>
      <c r="E12" s="8" t="inlineStr">
        <is>
          <t>SF</t>
        </is>
      </c>
      <c r="F12" s="10" t="n">
        <v>0.1</v>
      </c>
      <c r="G12" s="9" t="n">
        <v>45</v>
      </c>
      <c r="H12" s="9">
        <f>ROUNDUP(D12*(1+F12)/G12,0)*G12</f>
        <v>765.0</v>
      </c>
      <c r="I12" s="8" t="inlineStr">
        <is>
          <t>SF</t>
        </is>
      </c>
      <c r="J12" s="8" t="inlineStr">
        <is>
          <t>A7-1 dims + vector; 'Floors by Room' TOTAL row</t>
        </is>
      </c>
    </row>
    <row r="13">
      <c r="A13" s="8" t="inlineStr">
        <is>
          <t>09 65 19</t>
        </is>
      </c>
      <c r="B13" s="8" t="inlineStr">
        <is>
          <t>VCT3</t>
        </is>
      </c>
      <c r="C13" s="8" t="inlineStr">
        <is>
          <t>Azrock Cortina V885-3 Honey (accent)</t>
        </is>
      </c>
      <c r="D13" s="9">
        <f>'Floors by Room'!I17</f>
        <v>767.8</v>
      </c>
      <c r="E13" s="8" t="inlineStr">
        <is>
          <t>SF</t>
        </is>
      </c>
      <c r="F13" s="10" t="n">
        <v>0.1</v>
      </c>
      <c r="G13" s="9" t="n">
        <v>45</v>
      </c>
      <c r="H13" s="9">
        <f>ROUNDUP(D13*(1+F13)/G13,0)*G13</f>
        <v>855.0</v>
      </c>
      <c r="I13" s="8" t="inlineStr">
        <is>
          <t>SF</t>
        </is>
      </c>
      <c r="J13" s="8" t="inlineStr">
        <is>
          <t>A7-1 dims + vector; 'Floors by Room' TOTAL row</t>
        </is>
      </c>
    </row>
    <row r="14">
      <c r="A14" s="8" t="inlineStr">
        <is>
          <t>09 65 19</t>
        </is>
      </c>
      <c r="B14" s="8" t="inlineStr">
        <is>
          <t>VCT4</t>
        </is>
      </c>
      <c r="C14" s="8" t="inlineStr">
        <is>
          <t>Azrock Cortina V606 Toasted Cinnamon (accent; exact code per RFI-04)</t>
        </is>
      </c>
      <c r="D14" s="9">
        <f>'Floors by Room'!J17</f>
        <v>1044.7</v>
      </c>
      <c r="E14" s="8" t="inlineStr">
        <is>
          <t>SF</t>
        </is>
      </c>
      <c r="F14" s="10" t="n">
        <v>0.1</v>
      </c>
      <c r="G14" s="9" t="n">
        <v>45</v>
      </c>
      <c r="H14" s="9">
        <f>ROUNDUP(D14*(1+F14)/G14,0)*G14</f>
        <v>1170.0</v>
      </c>
      <c r="I14" s="8" t="inlineStr">
        <is>
          <t>SF</t>
        </is>
      </c>
      <c r="J14" s="8" t="inlineStr">
        <is>
          <t>A7-1 dims + vector; 'Floors by Room' TOTAL row</t>
        </is>
      </c>
    </row>
    <row r="15">
      <c r="A15" s="11" t="inlineStr"/>
      <c r="B15" s="11" t="inlineStr">
        <is>
          <t>VCT subtotal (field + accents)</t>
        </is>
      </c>
      <c r="C15" s="11" t="inlineStr"/>
      <c r="D15" s="12">
        <f>D11+D12+D13+D14</f>
        <v>4957.5</v>
      </c>
      <c r="E15" s="11" t="inlineStr">
        <is>
          <t>SF</t>
        </is>
      </c>
      <c r="F15" s="13" t="n"/>
      <c r="G15" s="12" t="n"/>
      <c r="H15" s="12" t="n"/>
      <c r="I15" s="11" t="n"/>
      <c r="J15" s="11" t="inlineStr"/>
    </row>
    <row r="16">
      <c r="A16" s="8" t="inlineStr">
        <is>
          <t>09 65 19</t>
        </is>
      </c>
      <c r="B16" s="8" t="inlineStr">
        <is>
          <t>VCT initial clean, seal &amp; finish</t>
        </is>
      </c>
      <c r="C16" s="8" t="inlineStr">
        <is>
          <t>(= VCT subtotal)</t>
        </is>
      </c>
      <c r="D16" s="9">
        <f>D15</f>
        <v>4957.5</v>
      </c>
      <c r="E16" s="8" t="inlineStr">
        <is>
          <t>SF</t>
        </is>
      </c>
      <c r="F16" s="10" t="n">
        <v>0</v>
      </c>
      <c r="G16" s="9" t="n"/>
      <c r="H16" s="9">
        <f>ROUNDUP(D16*(1+F16),0)</f>
        <v>4958.0</v>
      </c>
      <c r="I16" s="8" t="inlineStr">
        <is>
          <t>SF</t>
        </is>
      </c>
      <c r="J16" s="8" t="inlineStr">
        <is>
          <t>Applied over the full installed VCT area</t>
        </is>
      </c>
    </row>
    <row r="17">
      <c r="A17" s="8" t="inlineStr">
        <is>
          <t>09 30 13</t>
        </is>
      </c>
      <c r="B17" s="8" t="inlineStr">
        <is>
          <t>CT4</t>
        </is>
      </c>
      <c r="C17" s="8" t="inlineStr">
        <is>
          <t>Daltile Keystones DK13 Chocolate Blend 1x1 porcelain mosaic (by room + RFI-01 allowance)</t>
        </is>
      </c>
      <c r="D17" s="9">
        <f>'Floors by Room'!K17</f>
        <v>892.0</v>
      </c>
      <c r="E17" s="8" t="inlineStr">
        <is>
          <t>SF</t>
        </is>
      </c>
      <c r="F17" s="10" t="n">
        <v>0.1</v>
      </c>
      <c r="G17" s="9" t="n"/>
      <c r="H17" s="9">
        <f>ROUNDUP(D17*(1+F17),0)</f>
        <v>982.0</v>
      </c>
      <c r="I17" s="8" t="inlineStr">
        <is>
          <t>SF</t>
        </is>
      </c>
      <c r="J17" s="8" t="inlineStr">
        <is>
          <t>A7-1 wall-face mask; 'Floors by Room' TOTAL row (848 by room + 44 SF allowance, RFI-01)</t>
        </is>
      </c>
    </row>
    <row r="18">
      <c r="A18" s="8" t="inlineStr">
        <is>
          <t>09 30 13</t>
        </is>
      </c>
      <c r="B18" s="8" t="inlineStr">
        <is>
          <t>EnduraGlaze coating</t>
        </is>
      </c>
      <c r="C18" s="8" t="inlineStr">
        <is>
          <t>on new CT4 floor (= CT4)</t>
        </is>
      </c>
      <c r="D18" s="9">
        <f>D17</f>
        <v>892.0</v>
      </c>
      <c r="E18" s="8" t="inlineStr">
        <is>
          <t>SF</t>
        </is>
      </c>
      <c r="F18" s="10" t="n">
        <v>0</v>
      </c>
      <c r="G18" s="9" t="n"/>
      <c r="H18" s="9">
        <f>ROUNDUP(D18*(1+F18),0)</f>
        <v>892.0</v>
      </c>
      <c r="I18" s="8" t="inlineStr">
        <is>
          <t>SF</t>
        </is>
      </c>
      <c r="J18" s="8" t="inlineStr">
        <is>
          <t>Applied over the full new CT4 floor area</t>
        </is>
      </c>
    </row>
    <row r="19">
      <c r="A19" s="8" t="inlineStr">
        <is>
          <t>09 65 13</t>
        </is>
      </c>
      <c r="B19" s="8" t="inlineStr">
        <is>
          <t>B1</t>
        </is>
      </c>
      <c r="C19" s="8" t="inlineStr">
        <is>
          <t>Johnsonite 129 Silk resilient wall base</t>
        </is>
      </c>
      <c r="D19" s="9">
        <f>SUMIF('Floors by Room'!L4:L16,"B1",'Floors by Room'!M4:M16)</f>
        <v>880.2</v>
      </c>
      <c r="E19" s="8" t="inlineStr">
        <is>
          <t>LF</t>
        </is>
      </c>
      <c r="F19" s="10" t="n">
        <v>0.05</v>
      </c>
      <c r="G19" s="9" t="n"/>
      <c r="H19" s="9">
        <f>ROUNDUP(D19*(1+F19),0)</f>
        <v>925.0</v>
      </c>
      <c r="I19" s="8" t="inlineStr">
        <is>
          <t>LF</t>
        </is>
      </c>
      <c r="J19" s="8" t="inlineStr">
        <is>
          <t>Wall length less door widths, by room; 'Floors by Room' Base LF column</t>
        </is>
      </c>
    </row>
    <row r="20">
      <c r="A20" s="8" t="inlineStr">
        <is>
          <t>09 30 13</t>
        </is>
      </c>
      <c r="B20" s="8" t="inlineStr">
        <is>
          <t>CTB1</t>
        </is>
      </c>
      <c r="C20" s="8" t="inlineStr">
        <is>
          <t>Tile base, rooms 121-124 (product not in Finish Legend, RFI-11)</t>
        </is>
      </c>
      <c r="D20" s="9">
        <f>SUMIF('Floors by Room'!L4:L16,"CTB1",'Floors by Room'!M4:M16)</f>
        <v>231.3</v>
      </c>
      <c r="E20" s="8" t="inlineStr">
        <is>
          <t>LF</t>
        </is>
      </c>
      <c r="F20" s="10" t="n">
        <v>0.1</v>
      </c>
      <c r="G20" s="9" t="n"/>
      <c r="H20" s="9">
        <f>ROUNDUP(D20*(1+F20),0)</f>
        <v>255.0</v>
      </c>
      <c r="I20" s="8" t="inlineStr">
        <is>
          <t>LF</t>
        </is>
      </c>
      <c r="J20" s="8" t="inlineStr">
        <is>
          <t>Wall length less door widths, by room; 'Floors by Room' Base LF column</t>
        </is>
      </c>
    </row>
    <row r="21">
      <c r="A21" s="8" t="inlineStr">
        <is>
          <t>09 65 19</t>
        </is>
      </c>
      <c r="B21" s="8" t="inlineStr">
        <is>
          <t>Transition strips</t>
        </is>
      </c>
      <c r="C21" s="8" t="inlineStr">
        <is>
          <t>VCT-to-existing floor and VCT-to-CT4, 8 locations (38 LF total width, product/reducer per RFI-11)</t>
        </is>
      </c>
      <c r="D21" s="9">
        <f>'Floors by Room'!E33</f>
        <v>9.0</v>
      </c>
      <c r="E21" s="8" t="inlineStr">
        <is>
          <t>EA</t>
        </is>
      </c>
      <c r="F21" s="10" t="n">
        <v>0</v>
      </c>
      <c r="G21" s="9" t="n"/>
      <c r="H21" s="9">
        <f>ROUNDUP(D21*(1+F21),0)</f>
        <v>9.0</v>
      </c>
      <c r="I21" s="8" t="inlineStr">
        <is>
          <t>EA</t>
        </is>
      </c>
      <c r="J21" s="8" t="inlineStr">
        <is>
          <t>'Floors by Room' Transitions table TOTAL row (count 2 at the double door counts as 2 EA)</t>
        </is>
      </c>
    </row>
    <row r="23">
      <c r="A23" s="6" t="inlineStr">
        <is>
          <t>WALLS</t>
        </is>
      </c>
      <c r="B23" s="7" t="n"/>
      <c r="C23" s="7" t="n"/>
      <c r="D23" s="7" t="n"/>
      <c r="E23" s="7" t="n"/>
      <c r="F23" s="7" t="n"/>
      <c r="G23" s="7" t="n"/>
      <c r="H23" s="7" t="n"/>
      <c r="I23" s="7" t="n"/>
      <c r="J23" s="7" t="n"/>
    </row>
    <row r="24">
      <c r="A24" s="8" t="inlineStr">
        <is>
          <t>09 91 23</t>
        </is>
      </c>
      <c r="B24" s="8" t="inlineStr">
        <is>
          <t>P1</t>
        </is>
      </c>
      <c r="C24" s="8" t="inlineStr">
        <is>
          <t>SW 6141 Softer Tan (field)</t>
        </is>
      </c>
      <c r="D24" s="9">
        <f>'Walls by Room'!M52</f>
        <v>7893.5</v>
      </c>
      <c r="E24" s="8" t="inlineStr">
        <is>
          <t>SF</t>
        </is>
      </c>
      <c r="F24" s="10" t="n">
        <v>0</v>
      </c>
      <c r="G24" s="9" t="n"/>
      <c r="H24" s="9">
        <f>ROUNDUP(D24*(1+F24),0)</f>
        <v>7894.0</v>
      </c>
      <c r="I24" s="8" t="inlineStr">
        <is>
          <t>SF</t>
        </is>
      </c>
      <c r="J24" s="8" t="inlineStr">
        <is>
          <t>Net of openings, to the ceiling line; 'Walls by Room' TOTAL row. Substrate: CMU except the gypsum board surfaces listed in Clarifications.</t>
        </is>
      </c>
    </row>
    <row r="25">
      <c r="A25" s="8" t="inlineStr">
        <is>
          <t>09 91 23</t>
        </is>
      </c>
      <c r="B25" s="8" t="inlineStr">
        <is>
          <t>P2</t>
        </is>
      </c>
      <c r="C25" s="8" t="inlineStr">
        <is>
          <t>SW 0072 Deep Maroon</t>
        </is>
      </c>
      <c r="D25" s="9">
        <f>'Walls by Room'!N52</f>
        <v>274.8</v>
      </c>
      <c r="E25" s="8" t="inlineStr">
        <is>
          <t>SF</t>
        </is>
      </c>
      <c r="F25" s="10" t="n">
        <v>0</v>
      </c>
      <c r="G25" s="9" t="n"/>
      <c r="H25" s="9">
        <f>ROUNDUP(D25*(1+F25),0)</f>
        <v>275.0</v>
      </c>
      <c r="I25" s="8" t="inlineStr">
        <is>
          <t>SF</t>
        </is>
      </c>
      <c r="J25" s="8" t="inlineStr">
        <is>
          <t>Net of openings, to the ceiling line; 'Walls by Room' TOTAL row. Substrate: CMU except the gypsum board surfaces listed in Clarifications.</t>
        </is>
      </c>
    </row>
    <row r="26">
      <c r="A26" s="8" t="inlineStr">
        <is>
          <t>09 91 23</t>
        </is>
      </c>
      <c r="B26" s="8" t="inlineStr">
        <is>
          <t>P3</t>
        </is>
      </c>
      <c r="C26" s="8" t="inlineStr">
        <is>
          <t>SW 0044 Hubbard Squash</t>
        </is>
      </c>
      <c r="D26" s="9">
        <f>'Walls by Room'!O52</f>
        <v>1978.4999999999998</v>
      </c>
      <c r="E26" s="8" t="inlineStr">
        <is>
          <t>SF</t>
        </is>
      </c>
      <c r="F26" s="10" t="n">
        <v>0</v>
      </c>
      <c r="G26" s="9" t="n"/>
      <c r="H26" s="9">
        <f>ROUNDUP(D26*(1+F26),0)</f>
        <v>1979.0</v>
      </c>
      <c r="I26" s="8" t="inlineStr">
        <is>
          <t>SF</t>
        </is>
      </c>
      <c r="J26" s="8" t="inlineStr">
        <is>
          <t>Net of openings, to the ceiling line; 'Walls by Room' TOTAL row. Substrate: CMU except the gypsum board surfaces listed in Clarifications.</t>
        </is>
      </c>
    </row>
    <row r="27">
      <c r="A27" s="8" t="inlineStr">
        <is>
          <t>09 91 23</t>
        </is>
      </c>
      <c r="B27" s="8" t="inlineStr">
        <is>
          <t>P4</t>
        </is>
      </c>
      <c r="C27" s="8" t="inlineStr">
        <is>
          <t>SW 9100 Umber Rust</t>
        </is>
      </c>
      <c r="D27" s="9">
        <f>'Walls by Room'!P52</f>
        <v>599.8</v>
      </c>
      <c r="E27" s="8" t="inlineStr">
        <is>
          <t>SF</t>
        </is>
      </c>
      <c r="F27" s="10" t="n">
        <v>0</v>
      </c>
      <c r="G27" s="9" t="n"/>
      <c r="H27" s="9">
        <f>ROUNDUP(D27*(1+F27),0)</f>
        <v>600.0</v>
      </c>
      <c r="I27" s="8" t="inlineStr">
        <is>
          <t>SF</t>
        </is>
      </c>
      <c r="J27" s="8" t="inlineStr">
        <is>
          <t>Net of openings, to the ceiling line; 'Walls by Room' TOTAL row. Substrate: CMU except the gypsum board surfaces listed in Clarifications.</t>
        </is>
      </c>
    </row>
    <row r="28">
      <c r="A28" s="8" t="inlineStr">
        <is>
          <t>09 91 23</t>
        </is>
      </c>
      <c r="B28" s="8" t="inlineStr">
        <is>
          <t>P5</t>
        </is>
      </c>
      <c r="C28" s="8" t="inlineStr">
        <is>
          <t>SW 6643 Yam (accents)</t>
        </is>
      </c>
      <c r="D28" s="9">
        <f>'Walls by Room'!Q52</f>
        <v>337.9</v>
      </c>
      <c r="E28" s="8" t="inlineStr">
        <is>
          <t>SF</t>
        </is>
      </c>
      <c r="F28" s="10" t="n">
        <v>0</v>
      </c>
      <c r="G28" s="9" t="n"/>
      <c r="H28" s="9">
        <f>ROUNDUP(D28*(1+F28),0)</f>
        <v>338.0</v>
      </c>
      <c r="I28" s="8" t="inlineStr">
        <is>
          <t>SF</t>
        </is>
      </c>
      <c r="J28" s="8" t="inlineStr">
        <is>
          <t>Net of openings, to the ceiling line; 'Walls by Room' TOTAL row. Substrate: CMU except the gypsum board surfaces listed in Clarifications.</t>
        </is>
      </c>
    </row>
    <row r="29">
      <c r="A29" s="8" t="inlineStr">
        <is>
          <t>09 30 13</t>
        </is>
      </c>
      <c r="B29" s="8" t="inlineStr">
        <is>
          <t>CT1</t>
        </is>
      </c>
      <c r="C29" s="8" t="inlineStr">
        <is>
          <t>Daltile Q412 Luminary Gold 3x6 brick joint</t>
        </is>
      </c>
      <c r="D29" s="9">
        <f>'Walls by Room'!R52</f>
        <v>297.5</v>
      </c>
      <c r="E29" s="8" t="inlineStr">
        <is>
          <t>SF</t>
        </is>
      </c>
      <c r="F29" s="10" t="n">
        <v>0.1</v>
      </c>
      <c r="G29" s="9" t="n"/>
      <c r="H29" s="9">
        <f>ROUNDUP(D29*(1+F29),0)</f>
        <v>328.0</v>
      </c>
      <c r="I29" s="8" t="inlineStr">
        <is>
          <t>SF</t>
        </is>
      </c>
      <c r="J29" s="8" t="inlineStr">
        <is>
          <t>Elevations 12/18/19 A5-3, band widths from written dims; 'Walls by Room' TOTAL row</t>
        </is>
      </c>
    </row>
    <row r="30">
      <c r="A30" s="8" t="inlineStr">
        <is>
          <t>09 30 13</t>
        </is>
      </c>
      <c r="B30" s="8" t="inlineStr">
        <is>
          <t>CT2</t>
        </is>
      </c>
      <c r="C30" s="8" t="inlineStr">
        <is>
          <t>Daltile Q094 Chianti 3x6</t>
        </is>
      </c>
      <c r="D30" s="9">
        <f>'Walls by Room'!S52</f>
        <v>44.7</v>
      </c>
      <c r="E30" s="8" t="inlineStr">
        <is>
          <t>SF</t>
        </is>
      </c>
      <c r="F30" s="10" t="n">
        <v>0.1</v>
      </c>
      <c r="G30" s="9" t="n"/>
      <c r="H30" s="9">
        <f>ROUNDUP(D30*(1+F30),0)</f>
        <v>50.0</v>
      </c>
      <c r="I30" s="8" t="inlineStr">
        <is>
          <t>SF</t>
        </is>
      </c>
      <c r="J30" s="8" t="inlineStr">
        <is>
          <t>Elevations 12/18/19 A5-3, band widths from written dims; 'Walls by Room' TOTAL row</t>
        </is>
      </c>
    </row>
    <row r="31">
      <c r="A31" s="8" t="inlineStr">
        <is>
          <t>09 30 13</t>
        </is>
      </c>
      <c r="B31" s="8" t="inlineStr">
        <is>
          <t>CT3</t>
        </is>
      </c>
      <c r="C31" s="8" t="inlineStr">
        <is>
          <t>Daltile Q090 Pumpkin Spice 3x6</t>
        </is>
      </c>
      <c r="D31" s="9">
        <f>'Walls by Room'!T52</f>
        <v>45.1</v>
      </c>
      <c r="E31" s="8" t="inlineStr">
        <is>
          <t>SF</t>
        </is>
      </c>
      <c r="F31" s="10" t="n">
        <v>0.1</v>
      </c>
      <c r="G31" s="9" t="n"/>
      <c r="H31" s="9">
        <f>ROUNDUP(D31*(1+F31),0)</f>
        <v>50.0</v>
      </c>
      <c r="I31" s="8" t="inlineStr">
        <is>
          <t>SF</t>
        </is>
      </c>
      <c r="J31" s="8" t="inlineStr">
        <is>
          <t>Elevations 12/18/19 A5-3, band widths from written dims; 'Walls by Room' TOTAL row</t>
        </is>
      </c>
    </row>
    <row r="32">
      <c r="A32" s="8" t="inlineStr">
        <is>
          <t>09 01 30.91</t>
        </is>
      </c>
      <c r="B32" s="8" t="inlineStr">
        <is>
          <t>Existing wall tile restoration</t>
        </is>
      </c>
      <c r="C32" s="8" t="inlineStr">
        <is>
          <t>SaniGlaze SurfaceGlaze resurfacing, rooms 121-124</t>
        </is>
      </c>
      <c r="D32" s="9">
        <f>'Walls by Room'!U52</f>
        <v>406.5</v>
      </c>
      <c r="E32" s="8" t="inlineStr">
        <is>
          <t>SF</t>
        </is>
      </c>
      <c r="F32" s="10" t="n">
        <v>0</v>
      </c>
      <c r="G32" s="9" t="n"/>
      <c r="H32" s="9">
        <f>ROUNDUP(D32*(1+F32),0)</f>
        <v>407.0</v>
      </c>
      <c r="I32" s="8" t="inlineStr">
        <is>
          <t>SF</t>
        </is>
      </c>
      <c r="J32" s="8" t="inlineStr">
        <is>
          <t>Full-height existing tile on 121-ADA and all of 124; extent on remaining 121/123 walls unknown (RFI-07). 'Walls by Room' TOTAL row</t>
        </is>
      </c>
    </row>
    <row r="33">
      <c r="A33" s="8" t="inlineStr">
        <is>
          <t>09 21 16</t>
        </is>
      </c>
      <c r="B33" s="8" t="inlineStr">
        <is>
          <t>Gypsum board</t>
        </is>
      </c>
      <c r="C33" s="8" t="inlineStr">
        <is>
          <t>GWB on metal studs, 105/112 wall above new CMU (both faces)</t>
        </is>
      </c>
      <c r="D33" s="9">
        <f>'Walls by Room'!C61</f>
        <v>692.2</v>
      </c>
      <c r="E33" s="8" t="inlineStr">
        <is>
          <t>SF</t>
        </is>
      </c>
      <c r="F33" s="10" t="n">
        <v>0.1</v>
      </c>
      <c r="G33" s="9" t="n"/>
      <c r="H33" s="9">
        <f>ROUNDUP(D33*(1+F33),0)</f>
        <v>762.0</v>
      </c>
      <c r="I33" s="8" t="inlineStr">
        <is>
          <t>SF</t>
        </is>
      </c>
      <c r="J33" s="8" t="inlineStr">
        <is>
          <t>1/A5-1, 1/A5-2; 'Walls by Room' GWB &amp; Framing detail table. Keynote-3 furring board SF is not quantified (height band undimensioned, RFI-08) and is excluded from this line.</t>
        </is>
      </c>
    </row>
    <row r="34">
      <c r="A34" s="8" t="inlineStr">
        <is>
          <t>09 22 16</t>
        </is>
      </c>
      <c r="B34" s="8" t="inlineStr">
        <is>
          <t>Metal stud framing</t>
        </is>
      </c>
      <c r="C34" s="8" t="inlineStr">
        <is>
          <t>Wall runs: 105/112 above CMU, plus A2E0 furring on the toilet side (keynote 3)</t>
        </is>
      </c>
      <c r="D34" s="9">
        <f>'Walls by Room'!B62</f>
        <v>159.8</v>
      </c>
      <c r="E34" s="8" t="inlineStr">
        <is>
          <t>LF</t>
        </is>
      </c>
      <c r="F34" s="10" t="n">
        <v>0.05</v>
      </c>
      <c r="G34" s="9" t="n"/>
      <c r="H34" s="9">
        <f>ROUNDUP(D34*(1+F34),0)</f>
        <v>168.0</v>
      </c>
      <c r="I34" s="8" t="inlineStr">
        <is>
          <t>LF</t>
        </is>
      </c>
      <c r="J34" s="8" t="inlineStr">
        <is>
          <t>A1-1/A1-2 keynote-3 line length + 1/A5-1, 1/A5-2; 'Walls by Room' GWB &amp; Framing detail table</t>
        </is>
      </c>
    </row>
    <row r="35">
      <c r="A35" s="8" t="inlineStr">
        <is>
          <t>06 41 00</t>
        </is>
      </c>
      <c r="B35" s="8" t="inlineStr">
        <is>
          <t>L2 laminate panels</t>
        </is>
      </c>
      <c r="C35" s="8" t="inlineStr">
        <is>
          <t>3/4" plywood panels with L2 plastic laminate on the 105 accent wall (3 panels) (Division 06, coordination only, NOT in Division 09 totals)</t>
        </is>
      </c>
      <c r="D35" s="9">
        <f>'Walls by Room'!C67</f>
        <v>130.9</v>
      </c>
      <c r="E35" s="8" t="inlineStr">
        <is>
          <t>SF</t>
        </is>
      </c>
      <c r="F35" s="10" t="n"/>
      <c r="G35" s="9" t="n"/>
      <c r="H35" s="9" t="n"/>
      <c r="I35" s="8" t="n"/>
      <c r="J35" s="8" t="inlineStr">
        <is>
          <t>1/A5-1; 'Walls by Room' L2 detail table. Listed for coordination only — no waste/order qty computed.</t>
        </is>
      </c>
    </row>
    <row r="37">
      <c r="A37" s="14" t="inlineStr">
        <is>
          <t>ALTERNATE NO. 3 — not in base bid totals</t>
        </is>
      </c>
      <c r="B37" s="15" t="n"/>
      <c r="C37" s="15" t="n"/>
      <c r="D37" s="15" t="n"/>
      <c r="E37" s="15" t="n"/>
      <c r="F37" s="15" t="n"/>
      <c r="G37" s="15" t="n"/>
      <c r="H37" s="15" t="n"/>
      <c r="I37" s="15" t="n"/>
      <c r="J37" s="15" t="n"/>
    </row>
    <row r="38">
      <c r="A38" s="8" t="inlineStr">
        <is>
          <t>09 84 13</t>
        </is>
      </c>
      <c r="B38" s="8" t="inlineStr">
        <is>
          <t>Tectum panels — count</t>
        </is>
      </c>
      <c r="C38" s="8" t="inlineStr">
        <is>
          <t>Acoustical wall panels, MP Room 112 (sizes vary by wall)</t>
        </is>
      </c>
      <c r="D38" s="9">
        <f>'Walls by Room'!X52</f>
        <v>20.0</v>
      </c>
      <c r="E38" s="8" t="inlineStr">
        <is>
          <t>EA</t>
        </is>
      </c>
      <c r="F38" s="10" t="n"/>
      <c r="G38" s="9" t="n"/>
      <c r="H38" s="9" t="n"/>
      <c r="I38" s="8" t="n"/>
      <c r="J38" s="8" t="inlineStr">
        <is>
          <t>1-4/A5-2, walls 112-W/N/E/S; 'Walls by Room' TOTAL row. Same rectangles as the base-bid P4 accent (RFI-05).</t>
        </is>
      </c>
    </row>
    <row r="39">
      <c r="A39" s="8" t="inlineStr">
        <is>
          <t>09 84 13</t>
        </is>
      </c>
      <c r="B39" s="8" t="inlineStr">
        <is>
          <t>Tectum panels — area</t>
        </is>
      </c>
      <c r="C39" s="8" t="inlineStr">
        <is>
          <t>Acoustical wall panels, MP Room 112</t>
        </is>
      </c>
      <c r="D39" s="9">
        <f>'Walls by Room'!W52</f>
        <v>414.7</v>
      </c>
      <c r="E39" s="8" t="inlineStr">
        <is>
          <t>SF</t>
        </is>
      </c>
      <c r="F39" s="10" t="n"/>
      <c r="G39" s="9" t="n"/>
      <c r="H39" s="9" t="n"/>
      <c r="I39" s="8" t="n"/>
      <c r="J39" s="8" t="inlineStr">
        <is>
          <t>1-4/A5-2; 'Walls by Room' TOTAL row</t>
        </is>
      </c>
    </row>
    <row r="41" ht="28" customHeight="1">
      <c r="A41" s="16" t="inlineStr">
        <is>
          <t>Paint is carried from the finished floor to the finished ceiling line (RCP height for flat ceilings; the drawn ceiling/structure line for the sloped ceilings in 105 and 112).</t>
        </is>
      </c>
    </row>
    <row r="42" ht="28" customHeight="1">
      <c r="A42" s="16" t="inlineStr">
        <is>
          <t>Openings are deducted at nominal schedule size (A2-2/A2-3); unscheduled existing openings carry an assumed size (RFI-10). Marker boards and surface-mounted casework are not deducted.</t>
        </is>
      </c>
    </row>
    <row r="43" ht="28" customHeight="1">
      <c r="A43" s="16" t="inlineStr">
        <is>
          <t>See the Clarifications and RFIs sheet for the full inclusions/exclusions/assumptions list and all open RFIs (RFI-01..04 floors, RFI-05..11 walls).</t>
        </is>
      </c>
    </row>
    <row r="44" ht="28" customHeight="1">
      <c r="A44" s="16" t="inlineStr">
        <is>
          <t>Quantities above are net (installed). Order Qty adds the waste % shown and, for VCT, rounds up to full 45 SF cartons (carton size assumed — verify with the supplier).</t>
        </is>
      </c>
    </row>
  </sheetData>
  <mergeCells count="11">
    <mergeCell ref="A44:J44"/>
    <mergeCell ref="A1:J1"/>
    <mergeCell ref="A5:J5"/>
    <mergeCell ref="A6:J6"/>
    <mergeCell ref="A3:J3"/>
    <mergeCell ref="A4:J4"/>
    <mergeCell ref="A7:J7"/>
    <mergeCell ref="A43:J43"/>
    <mergeCell ref="A2:J2"/>
    <mergeCell ref="A42:J42"/>
    <mergeCell ref="A41:J4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P33"/>
  <sheetViews>
    <sheetView showGridLines="0" zoomScale="100" workbookViewId="0">
      <pane ySplit="3" topLeftCell="A4" activePane="bottomLeft" state="frozen"/>
      <selection pane="bottomLeft" activeCell="A1" sqref="A1"/>
    </sheetView>
  </sheetViews>
  <sheetFormatPr baseColWidth="8" defaultColWidth="11" defaultRowHeight="15"/>
  <cols>
    <col width="22" customWidth="1" min="1" max="1"/>
    <col width="10" customWidth="1" min="2" max="2"/>
    <col width="11" customWidth="1" min="3" max="3"/>
    <col width="11" customWidth="1" min="4" max="4"/>
    <col width="9" customWidth="1" min="5" max="5"/>
    <col width="34" customWidth="1" min="6" max="6"/>
    <col width="9" customWidth="1" min="7" max="7"/>
    <col width="9" customWidth="1" min="8" max="8"/>
    <col width="9" customWidth="1" min="9" max="9"/>
    <col width="9" customWidth="1" min="10" max="10"/>
    <col width="9" customWidth="1" min="11" max="11"/>
    <col width="10" customWidth="1" min="12" max="12"/>
    <col width="10" customWidth="1" min="13" max="13"/>
    <col width="12" customWidth="1" min="14" max="14"/>
    <col width="10" customWidth="1" min="15" max="15"/>
    <col width="40" customWidth="1" min="16" max="16"/>
  </cols>
  <sheetData>
    <row r="1">
      <c r="A1" s="1" t="inlineStr">
        <is>
          <t>FLOORS BY ROOM</t>
        </is>
      </c>
    </row>
    <row r="3">
      <c r="A3" s="5" t="inlineStr">
        <is>
          <t>Room</t>
        </is>
      </c>
      <c r="B3" s="5" t="inlineStr">
        <is>
          <t>Name</t>
        </is>
      </c>
      <c r="C3" s="5" t="inlineStr">
        <is>
          <t>Schedule SF</t>
        </is>
      </c>
      <c r="D3" s="5" t="inlineStr">
        <is>
          <t>Drawn SF</t>
        </is>
      </c>
      <c r="E3" s="5" t="inlineStr">
        <is>
          <t>Gap SF</t>
        </is>
      </c>
      <c r="F3" s="5" t="inlineStr">
        <is>
          <t>Gap cause</t>
        </is>
      </c>
      <c r="G3" s="5" t="inlineStr">
        <is>
          <t>VCT1</t>
        </is>
      </c>
      <c r="H3" s="5" t="inlineStr">
        <is>
          <t>VCT2</t>
        </is>
      </c>
      <c r="I3" s="5" t="inlineStr">
        <is>
          <t>VCT3</t>
        </is>
      </c>
      <c r="J3" s="5" t="inlineStr">
        <is>
          <t>VCT4</t>
        </is>
      </c>
      <c r="K3" s="5" t="inlineStr">
        <is>
          <t>CT4</t>
        </is>
      </c>
      <c r="L3" s="5" t="inlineStr">
        <is>
          <t>Base type</t>
        </is>
      </c>
      <c r="M3" s="5" t="inlineStr">
        <is>
          <t>Base LF</t>
        </is>
      </c>
      <c r="N3" s="5" t="inlineStr">
        <is>
          <t>Casework LF (no base)</t>
        </is>
      </c>
      <c r="O3" s="5" t="inlineStr">
        <is>
          <t>Row check</t>
        </is>
      </c>
      <c r="P3" s="5" t="inlineStr">
        <is>
          <t>Source</t>
        </is>
      </c>
    </row>
    <row r="4">
      <c r="A4" s="8" t="inlineStr">
        <is>
          <t>104</t>
        </is>
      </c>
      <c r="B4" s="8" t="inlineStr">
        <is>
          <t>RECEPT.</t>
        </is>
      </c>
      <c r="C4" s="9" t="n">
        <v>140</v>
      </c>
      <c r="D4" s="9" t="n">
        <v>87.40000000000001</v>
      </c>
      <c r="E4" s="9" t="n">
        <v>52.6</v>
      </c>
      <c r="F4" s="8" t="inlineStr">
        <is>
          <t>floor under reception casework (not toned on A7-1)</t>
        </is>
      </c>
      <c r="G4" s="9" t="n">
        <v>140</v>
      </c>
      <c r="H4" s="9" t="n">
        <v>0</v>
      </c>
      <c r="I4" s="9" t="n">
        <v>0</v>
      </c>
      <c r="J4" s="9" t="n">
        <v>0</v>
      </c>
      <c r="K4" s="9" t="n">
        <v>0</v>
      </c>
      <c r="L4" s="8" t="inlineStr">
        <is>
          <t>B1</t>
        </is>
      </c>
      <c r="M4" s="9" t="n">
        <v>30.8</v>
      </c>
      <c r="N4" s="9" t="n">
        <v>13.9</v>
      </c>
      <c r="O4" s="17">
        <f>G4+H4+I4+J4+K4-C4</f>
        <v>0.0</v>
      </c>
      <c r="P4" s="8" t="inlineStr">
        <is>
          <t>A7-1 dims + vector; floor under casework per RFI-03</t>
        </is>
      </c>
    </row>
    <row r="5">
      <c r="A5" s="8" t="inlineStr">
        <is>
          <t>113</t>
        </is>
      </c>
      <c r="B5" s="8" t="inlineStr">
        <is>
          <t>STORAGE</t>
        </is>
      </c>
      <c r="C5" s="9" t="n">
        <v>80</v>
      </c>
      <c r="D5" s="9" t="n">
        <v>80</v>
      </c>
      <c r="E5" s="9" t="n">
        <v>0</v>
      </c>
      <c r="F5" s="8" t="inlineStr"/>
      <c r="G5" s="9" t="n">
        <v>80</v>
      </c>
      <c r="H5" s="9" t="n">
        <v>0</v>
      </c>
      <c r="I5" s="9" t="n">
        <v>0</v>
      </c>
      <c r="J5" s="9" t="n">
        <v>0</v>
      </c>
      <c r="K5" s="9" t="n">
        <v>0</v>
      </c>
      <c r="L5" s="8" t="inlineStr">
        <is>
          <t>B1</t>
        </is>
      </c>
      <c r="M5" s="9" t="n">
        <v>33.2</v>
      </c>
      <c r="N5" s="9" t="n">
        <v>0</v>
      </c>
      <c r="O5" s="17">
        <f>G5+H5+I5+J5+K5-C5</f>
        <v>0.0</v>
      </c>
      <c r="P5" s="8" t="inlineStr">
        <is>
          <t>A7-1 dims + vector</t>
        </is>
      </c>
    </row>
    <row r="6">
      <c r="A6" s="8" t="inlineStr">
        <is>
          <t>114</t>
        </is>
      </c>
      <c r="B6" s="8" t="inlineStr">
        <is>
          <t>CRAFT</t>
        </is>
      </c>
      <c r="C6" s="9" t="n">
        <v>419</v>
      </c>
      <c r="D6" s="9" t="n">
        <v>394.2</v>
      </c>
      <c r="E6" s="9" t="n">
        <v>24.8</v>
      </c>
      <c r="F6" s="8" t="inlineStr">
        <is>
          <t>floor under base cabinets (not toned)</t>
        </is>
      </c>
      <c r="G6" s="9" t="n">
        <v>419</v>
      </c>
      <c r="H6" s="9" t="n">
        <v>0</v>
      </c>
      <c r="I6" s="9" t="n">
        <v>0</v>
      </c>
      <c r="J6" s="9" t="n">
        <v>0</v>
      </c>
      <c r="K6" s="9" t="n">
        <v>0</v>
      </c>
      <c r="L6" s="8" t="inlineStr">
        <is>
          <t>B1</t>
        </is>
      </c>
      <c r="M6" s="9" t="n">
        <v>80.8</v>
      </c>
      <c r="N6" s="9" t="n">
        <v>0</v>
      </c>
      <c r="O6" s="17">
        <f>G6+H6+I6+J6+K6-C6</f>
        <v>0.0</v>
      </c>
      <c r="P6" s="8" t="inlineStr">
        <is>
          <t>A7-1 dims + vector; floor under casework per RFI-03</t>
        </is>
      </c>
    </row>
    <row r="7">
      <c r="A7" s="8" t="inlineStr">
        <is>
          <t>120</t>
        </is>
      </c>
      <c r="B7" s="8" t="inlineStr">
        <is>
          <t>STORAGE</t>
        </is>
      </c>
      <c r="C7" s="9" t="n">
        <v>71</v>
      </c>
      <c r="D7" s="9" t="n">
        <v>0</v>
      </c>
      <c r="E7" s="9" t="n">
        <v>71</v>
      </c>
      <c r="F7" s="8" t="inlineStr">
        <is>
          <t>room drawn untoned, with a floor drain and 2 equipment boxes (RFI-02)</t>
        </is>
      </c>
      <c r="G7" s="9" t="n">
        <v>71</v>
      </c>
      <c r="H7" s="9" t="n">
        <v>0</v>
      </c>
      <c r="I7" s="9" t="n">
        <v>0</v>
      </c>
      <c r="J7" s="9" t="n">
        <v>0</v>
      </c>
      <c r="K7" s="9" t="n">
        <v>0</v>
      </c>
      <c r="L7" s="8" t="inlineStr">
        <is>
          <t>B1</t>
        </is>
      </c>
      <c r="M7" s="9" t="n">
        <v>27.7</v>
      </c>
      <c r="N7" s="9" t="n">
        <v>0</v>
      </c>
      <c r="O7" s="17">
        <f>G7+H7+I7+J7+K7-C7</f>
        <v>0.0</v>
      </c>
      <c r="P7" s="8" t="inlineStr">
        <is>
          <t>A7-1 dims + vector; room drawn untoned, see RFI-02</t>
        </is>
      </c>
    </row>
    <row r="8">
      <c r="A8" s="8" t="inlineStr">
        <is>
          <t>129</t>
        </is>
      </c>
      <c r="B8" s="8" t="inlineStr">
        <is>
          <t>STORAGE</t>
        </is>
      </c>
      <c r="C8" s="9" t="n">
        <v>132</v>
      </c>
      <c r="D8" s="9" t="n">
        <v>132</v>
      </c>
      <c r="E8" s="9" t="n">
        <v>0</v>
      </c>
      <c r="F8" s="8" t="inlineStr"/>
      <c r="G8" s="9" t="n">
        <v>132</v>
      </c>
      <c r="H8" s="9" t="n">
        <v>0</v>
      </c>
      <c r="I8" s="9" t="n">
        <v>0</v>
      </c>
      <c r="J8" s="9" t="n">
        <v>0</v>
      </c>
      <c r="K8" s="9" t="n">
        <v>0</v>
      </c>
      <c r="L8" s="8" t="inlineStr">
        <is>
          <t>B1</t>
        </is>
      </c>
      <c r="M8" s="9" t="n">
        <v>42.8</v>
      </c>
      <c r="N8" s="9" t="n">
        <v>0</v>
      </c>
      <c r="O8" s="17">
        <f>G8+H8+I8+J8+K8-C8</f>
        <v>0.0</v>
      </c>
      <c r="P8" s="8" t="inlineStr">
        <is>
          <t>A7-1 dims + vector</t>
        </is>
      </c>
    </row>
    <row r="9">
      <c r="A9" s="8" t="inlineStr">
        <is>
          <t>112</t>
        </is>
      </c>
      <c r="B9" s="8" t="inlineStr">
        <is>
          <t>MP ROOM</t>
        </is>
      </c>
      <c r="C9" s="9" t="n">
        <v>978</v>
      </c>
      <c r="D9" s="9" t="n">
        <v>977.5</v>
      </c>
      <c r="E9" s="9" t="n">
        <v>0.5</v>
      </c>
      <c r="F9" s="8" t="inlineStr">
        <is>
          <t>rounding of the schedule area</t>
        </is>
      </c>
      <c r="G9" s="9" t="n">
        <v>0</v>
      </c>
      <c r="H9" s="9" t="n">
        <v>240</v>
      </c>
      <c r="I9" s="9" t="n">
        <v>293</v>
      </c>
      <c r="J9" s="9" t="n">
        <v>444.5</v>
      </c>
      <c r="K9" s="9" t="n">
        <v>0</v>
      </c>
      <c r="L9" s="8" t="inlineStr">
        <is>
          <t>B1</t>
        </is>
      </c>
      <c r="M9" s="9" t="n">
        <v>113.6</v>
      </c>
      <c r="N9" s="9" t="n">
        <v>0</v>
      </c>
      <c r="O9" s="17">
        <f>G9+H9+I9+J9+K9-C9</f>
        <v>-0.5</v>
      </c>
      <c r="P9" s="8" t="inlineStr">
        <is>
          <t>A7-1 dims + vector; 0.5 SF rounding vs schedule</t>
        </is>
      </c>
    </row>
    <row r="10">
      <c r="A10" s="8" t="inlineStr">
        <is>
          <t>119</t>
        </is>
      </c>
      <c r="B10" s="8" t="inlineStr">
        <is>
          <t>MP ROOM</t>
        </is>
      </c>
      <c r="C10" s="9" t="n">
        <v>760</v>
      </c>
      <c r="D10" s="9" t="n">
        <v>741.1</v>
      </c>
      <c r="E10" s="9" t="n">
        <v>18.9</v>
      </c>
      <c r="F10" s="8" t="inlineStr">
        <is>
          <t>2'-0" deep casework alcove on the south wall, carried as VCT4 (flagged)</t>
        </is>
      </c>
      <c r="G10" s="9" t="n">
        <v>0</v>
      </c>
      <c r="H10" s="9" t="n">
        <v>164.2</v>
      </c>
      <c r="I10" s="9" t="n">
        <v>265.4</v>
      </c>
      <c r="J10" s="9" t="n">
        <v>330.4</v>
      </c>
      <c r="K10" s="9" t="n">
        <v>0</v>
      </c>
      <c r="L10" s="8" t="inlineStr">
        <is>
          <t>B1</t>
        </is>
      </c>
      <c r="M10" s="9" t="n">
        <v>97.2</v>
      </c>
      <c r="N10" s="9" t="n">
        <v>9.199999999999999</v>
      </c>
      <c r="O10" s="17">
        <f>G10+H10+I10+J10+K10-C10</f>
        <v>0.0</v>
      </c>
      <c r="P10" s="8" t="inlineStr">
        <is>
          <t>A7-1 dims + vector; alcove floor per RFI-03 (VCT4 flagged)</t>
        </is>
      </c>
    </row>
    <row r="11">
      <c r="A11" s="8" t="inlineStr">
        <is>
          <t>100/101/103/105/111/125</t>
        </is>
      </c>
      <c r="B11" s="8" t="inlineStr">
        <is>
          <t>VEST./CORR./TROPHY CASE/GATHERING/VEST./VEST. (one continuous pattern)</t>
        </is>
      </c>
      <c r="C11" s="9" t="n">
        <v>2378</v>
      </c>
      <c r="D11" s="9" t="n">
        <v>2304.6</v>
      </c>
      <c r="E11" s="9" t="n">
        <v>73.40000000000001</v>
      </c>
      <c r="F11" s="8" t="inlineStr">
        <is>
          <t>trophy case 103 footprint 16.3, object in Vest. 100 4.5, about 52 SF of schedule area not shown on the drawing (area convention), carried as VCT1 field</t>
        </is>
      </c>
      <c r="G11" s="9" t="n">
        <v>1637.7</v>
      </c>
      <c r="H11" s="9" t="n">
        <v>261.1</v>
      </c>
      <c r="I11" s="9" t="n">
        <v>209.4</v>
      </c>
      <c r="J11" s="9" t="n">
        <v>269.8</v>
      </c>
      <c r="K11" s="9" t="n">
        <v>0</v>
      </c>
      <c r="L11" s="8" t="inlineStr">
        <is>
          <t>B1</t>
        </is>
      </c>
      <c r="M11" s="9" t="n">
        <v>454.1</v>
      </c>
      <c r="N11" s="9" t="n">
        <v>10</v>
      </c>
      <c r="O11" s="17">
        <f>G11+H11+I11+J11+K11-C11</f>
        <v>4.547473508864641e-13</v>
      </c>
      <c r="P11" s="8" t="inlineStr">
        <is>
          <t>A7-1 dims + vector; ~52 SF schedule-only area; trophy case &amp; object footprints</t>
        </is>
      </c>
    </row>
    <row r="12">
      <c r="A12" s="8" t="inlineStr">
        <is>
          <t>121</t>
        </is>
      </c>
      <c r="B12" s="8" t="inlineStr">
        <is>
          <t>TLT F</t>
        </is>
      </c>
      <c r="C12" s="9" t="n">
        <v>268</v>
      </c>
      <c r="D12" s="9" t="n"/>
      <c r="E12" s="9" t="n"/>
      <c r="F12" s="8" t="inlineStr"/>
      <c r="G12" s="9" t="n">
        <v>0</v>
      </c>
      <c r="H12" s="9" t="n">
        <v>0</v>
      </c>
      <c r="I12" s="9" t="n">
        <v>0</v>
      </c>
      <c r="J12" s="9" t="n">
        <v>0</v>
      </c>
      <c r="K12" s="9" t="n">
        <v>268</v>
      </c>
      <c r="L12" s="8" t="inlineStr">
        <is>
          <t>CTB1</t>
        </is>
      </c>
      <c r="M12" s="9" t="n">
        <v>69.90000000000001</v>
      </c>
      <c r="N12" s="9" t="n">
        <v>0</v>
      </c>
      <c r="O12" s="17">
        <f>G12+H12+I12+J12+K12-C12</f>
        <v>0.0</v>
      </c>
      <c r="P12" s="8" t="inlineStr">
        <is>
          <t>A7-1 finish schedule (RFI-01 covers the drawn-area allowance below)</t>
        </is>
      </c>
    </row>
    <row r="13">
      <c r="A13" s="8" t="inlineStr">
        <is>
          <t>122</t>
        </is>
      </c>
      <c r="B13" s="8" t="inlineStr">
        <is>
          <t>SHOWERS F</t>
        </is>
      </c>
      <c r="C13" s="9" t="n">
        <v>53</v>
      </c>
      <c r="D13" s="9" t="n"/>
      <c r="E13" s="9" t="n"/>
      <c r="F13" s="8" t="inlineStr"/>
      <c r="G13" s="9" t="n">
        <v>0</v>
      </c>
      <c r="H13" s="9" t="n">
        <v>0</v>
      </c>
      <c r="I13" s="9" t="n">
        <v>0</v>
      </c>
      <c r="J13" s="9" t="n">
        <v>0</v>
      </c>
      <c r="K13" s="9" t="n">
        <v>53</v>
      </c>
      <c r="L13" s="8" t="inlineStr">
        <is>
          <t>CTB1</t>
        </is>
      </c>
      <c r="M13" s="9" t="n">
        <v>27.7</v>
      </c>
      <c r="N13" s="9" t="n">
        <v>0</v>
      </c>
      <c r="O13" s="17">
        <f>G13+H13+I13+J13+K13-C13</f>
        <v>0.0</v>
      </c>
      <c r="P13" s="8" t="inlineStr">
        <is>
          <t>A7-1 finish schedule (RFI-01 covers the drawn-area allowance below)</t>
        </is>
      </c>
    </row>
    <row r="14">
      <c r="A14" s="8" t="inlineStr">
        <is>
          <t>123</t>
        </is>
      </c>
      <c r="B14" s="8" t="inlineStr">
        <is>
          <t>TLT M</t>
        </is>
      </c>
      <c r="C14" s="9" t="n">
        <v>407</v>
      </c>
      <c r="D14" s="9" t="n"/>
      <c r="E14" s="9" t="n"/>
      <c r="F14" s="8" t="inlineStr"/>
      <c r="G14" s="9" t="n">
        <v>0</v>
      </c>
      <c r="H14" s="9" t="n">
        <v>0</v>
      </c>
      <c r="I14" s="9" t="n">
        <v>0</v>
      </c>
      <c r="J14" s="9" t="n">
        <v>0</v>
      </c>
      <c r="K14" s="9" t="n">
        <v>407</v>
      </c>
      <c r="L14" s="8" t="inlineStr">
        <is>
          <t>CTB1</t>
        </is>
      </c>
      <c r="M14" s="9" t="n">
        <v>95.40000000000001</v>
      </c>
      <c r="N14" s="9" t="n">
        <v>0</v>
      </c>
      <c r="O14" s="17">
        <f>G14+H14+I14+J14+K14-C14</f>
        <v>0.0</v>
      </c>
      <c r="P14" s="8" t="inlineStr">
        <is>
          <t>A7-1 finish schedule (RFI-01 covers the drawn-area allowance below)</t>
        </is>
      </c>
    </row>
    <row r="15">
      <c r="A15" s="8" t="inlineStr">
        <is>
          <t>124</t>
        </is>
      </c>
      <c r="B15" s="8" t="inlineStr">
        <is>
          <t>SHOWERS M</t>
        </is>
      </c>
      <c r="C15" s="9" t="n">
        <v>120</v>
      </c>
      <c r="D15" s="9" t="n"/>
      <c r="E15" s="9" t="n"/>
      <c r="F15" s="8" t="inlineStr"/>
      <c r="G15" s="9" t="n">
        <v>0</v>
      </c>
      <c r="H15" s="9" t="n">
        <v>0</v>
      </c>
      <c r="I15" s="9" t="n">
        <v>0</v>
      </c>
      <c r="J15" s="9" t="n">
        <v>0</v>
      </c>
      <c r="K15" s="9" t="n">
        <v>120</v>
      </c>
      <c r="L15" s="8" t="inlineStr">
        <is>
          <t>CTB1</t>
        </is>
      </c>
      <c r="M15" s="9" t="n">
        <v>38.3</v>
      </c>
      <c r="N15" s="9" t="n">
        <v>0</v>
      </c>
      <c r="O15" s="17">
        <f>G15+H15+I15+J15+K15-C15</f>
        <v>0.0</v>
      </c>
      <c r="P15" s="8" t="inlineStr">
        <is>
          <t>A7-1 finish schedule (RFI-01 covers the drawn-area allowance below)</t>
        </is>
      </c>
    </row>
    <row r="16">
      <c r="A16" s="8" t="inlineStr">
        <is>
          <t>—</t>
        </is>
      </c>
      <c r="B16" s="8" t="inlineStr">
        <is>
          <t>CT4 drawn area over schedule — allowance (RFI-01)</t>
        </is>
      </c>
      <c r="C16" s="9" t="n"/>
      <c r="D16" s="9" t="n"/>
      <c r="E16" s="9" t="n"/>
      <c r="F16" s="8" t="inlineStr">
        <is>
          <t>Drawn area ~892 SF vs 848 SF schedule; range 880-892 — see CT4 note below table</t>
        </is>
      </c>
      <c r="G16" s="9" t="n">
        <v>0</v>
      </c>
      <c r="H16" s="9" t="n">
        <v>0</v>
      </c>
      <c r="I16" s="9" t="n">
        <v>0</v>
      </c>
      <c r="J16" s="9" t="n">
        <v>0</v>
      </c>
      <c r="K16" s="9">
        <f>892-(C12+C13+C14+C15)</f>
        <v>44.0</v>
      </c>
      <c r="L16" s="8" t="n"/>
      <c r="M16" s="9" t="n"/>
      <c r="N16" s="9" t="n"/>
      <c r="O16" s="17">
        <f>G16+H16+I16+J16+K16-C16</f>
        <v>44.0</v>
      </c>
      <c r="P16" s="8" t="inlineStr">
        <is>
          <t>A7-1 wall-face mask vs finish schedule; RFI-01</t>
        </is>
      </c>
    </row>
    <row r="17">
      <c r="A17" s="18" t="n"/>
      <c r="B17" s="18" t="inlineStr">
        <is>
          <t>TOTAL</t>
        </is>
      </c>
      <c r="C17" s="19">
        <f>SUM(C4:C16)</f>
        <v>5806.0</v>
      </c>
      <c r="D17" s="19">
        <f>SUM(D4:D16)</f>
        <v>4716.8</v>
      </c>
      <c r="E17" s="19">
        <f>SUM(E4:E16)</f>
        <v>241.20000000000002</v>
      </c>
      <c r="F17" s="18" t="n"/>
      <c r="G17" s="19">
        <f>SUM(G4:G16)</f>
        <v>2479.7</v>
      </c>
      <c r="H17" s="19">
        <f>SUM(H4:H16)</f>
        <v>665.3</v>
      </c>
      <c r="I17" s="19">
        <f>SUM(I4:I16)</f>
        <v>767.8</v>
      </c>
      <c r="J17" s="19">
        <f>SUM(J4:J16)</f>
        <v>1044.7</v>
      </c>
      <c r="K17" s="19">
        <f>SUM(K4:K16)</f>
        <v>892.0</v>
      </c>
      <c r="L17" s="18" t="n"/>
      <c r="M17" s="19">
        <f>SUM(M4:M16)</f>
        <v>1111.5</v>
      </c>
      <c r="N17" s="19">
        <f>SUM(N4:N16)</f>
        <v>33.1</v>
      </c>
      <c r="O17" s="20">
        <f>SUM(O4:O16)</f>
        <v>43.500000000000455</v>
      </c>
      <c r="P17" s="18" t="n"/>
    </row>
    <row r="19" ht="45" customHeight="1">
      <c r="A19" s="16" t="inlineStr">
        <is>
          <t>Tag check: Accent tile tags on A7-1 agree with the measured colour: 16/16 in MP 112, 24/24 in MP 119, 60/67 in the corridor group (6 of the 7 misses are leader tags that point correctly to VCT1).</t>
        </is>
      </c>
    </row>
    <row r="20" ht="60" customHeight="1">
      <c r="A20" s="16" t="inlineStr">
        <is>
          <t>Basis: VCT accents from written dimensions on A7-1/A1-1, confirmed by exact vector hatch areas (agree within 0.5 SF per colour). VCT1 = schedule room area minus accents (remainder). CT4 = drawn floor area (wall-face mask, corrected), schedule lists less (RFI-01).</t>
        </is>
      </c>
    </row>
    <row r="21" ht="60" customHeight="1">
      <c r="A21" s="16" t="inlineStr">
        <is>
          <t>CT4 note: Drawn toilet/shower floor measures about 892 SF (wall-face mask 906, less the 21.3 SF plumbing chase between the 121 and 123 WC rows, plus about 7 SF of floor under fixtures); range 880-892. Schedule lists 848. Excess is in 121 and 123 (lavatory and entry zones). Carried 892 = 848 by room + 44 SF allowance pending RFI-01.</t>
        </is>
      </c>
    </row>
    <row r="23">
      <c r="A23" s="1" t="inlineStr">
        <is>
          <t>Transitions — floor to other surface (09 65 19)</t>
        </is>
      </c>
    </row>
    <row r="24">
      <c r="A24" s="5" t="inlineStr">
        <is>
          <t>Location</t>
        </is>
      </c>
      <c r="B24" s="5" t="inlineStr">
        <is>
          <t>From</t>
        </is>
      </c>
      <c r="C24" s="5" t="inlineStr">
        <is>
          <t>To</t>
        </is>
      </c>
      <c r="D24" s="5" t="inlineStr">
        <is>
          <t>Width (ft)</t>
        </is>
      </c>
      <c r="E24" s="5" t="inlineStr">
        <is>
          <t>Count (EA)</t>
        </is>
      </c>
      <c r="F24" s="5" t="inlineStr">
        <is>
          <t>LF</t>
        </is>
      </c>
    </row>
    <row r="25">
      <c r="A25" s="8" t="inlineStr">
        <is>
          <t>Corridor 101 to Office 116</t>
        </is>
      </c>
      <c r="B25" s="8" t="inlineStr">
        <is>
          <t>VCT1</t>
        </is>
      </c>
      <c r="C25" s="8" t="inlineStr">
        <is>
          <t>existing floor (ETR)</t>
        </is>
      </c>
      <c r="D25" s="21" t="n">
        <v>3</v>
      </c>
      <c r="E25" s="9" t="n">
        <v>1</v>
      </c>
      <c r="F25" s="9">
        <f>D25*E25</f>
        <v>3.0</v>
      </c>
    </row>
    <row r="26">
      <c r="A26" s="8" t="inlineStr">
        <is>
          <t>Corridor 101 to Office 117</t>
        </is>
      </c>
      <c r="B26" s="8" t="inlineStr">
        <is>
          <t>VCT1</t>
        </is>
      </c>
      <c r="C26" s="8" t="inlineStr">
        <is>
          <t>existing floor (ETR)</t>
        </is>
      </c>
      <c r="D26" s="21" t="n">
        <v>3</v>
      </c>
      <c r="E26" s="9" t="n">
        <v>1</v>
      </c>
      <c r="F26" s="9">
        <f>D26*E26</f>
        <v>3.0</v>
      </c>
    </row>
    <row r="27">
      <c r="A27" s="8" t="inlineStr">
        <is>
          <t>Corridor 101 to Janitor 118</t>
        </is>
      </c>
      <c r="B27" s="8" t="inlineStr">
        <is>
          <t>VCT</t>
        </is>
      </c>
      <c r="C27" s="8" t="inlineStr">
        <is>
          <t>existing floor (ETR)</t>
        </is>
      </c>
      <c r="D27" s="21" t="n">
        <v>3</v>
      </c>
      <c r="E27" s="9" t="n">
        <v>1</v>
      </c>
      <c r="F27" s="9">
        <f>D27*E27</f>
        <v>3.0</v>
      </c>
    </row>
    <row r="28">
      <c r="A28" s="8" t="inlineStr">
        <is>
          <t>Corridor 101 to MTG Room 106 (2 doors)</t>
        </is>
      </c>
      <c r="B28" s="8" t="inlineStr">
        <is>
          <t>VCT</t>
        </is>
      </c>
      <c r="C28" s="8" t="inlineStr">
        <is>
          <t>existing floor (ETR)</t>
        </is>
      </c>
      <c r="D28" s="21" t="n">
        <v>6</v>
      </c>
      <c r="E28" s="9" t="n">
        <v>2</v>
      </c>
      <c r="F28" s="9">
        <f>D28*E28</f>
        <v>12.0</v>
      </c>
    </row>
    <row r="29">
      <c r="A29" s="8" t="inlineStr">
        <is>
          <t>Corridor 101 to Gymnasium 127</t>
        </is>
      </c>
      <c r="B29" s="8" t="inlineStr">
        <is>
          <t>VCT</t>
        </is>
      </c>
      <c r="C29" s="8" t="inlineStr">
        <is>
          <t>existing floor (ETR)</t>
        </is>
      </c>
      <c r="D29" s="21" t="n">
        <v>3</v>
      </c>
      <c r="E29" s="9" t="n">
        <v>1</v>
      </c>
      <c r="F29" s="9">
        <f>D29*E29</f>
        <v>3.0</v>
      </c>
    </row>
    <row r="30">
      <c r="A30" s="8" t="inlineStr">
        <is>
          <t>Storage 129 to Gymnasium 127 (door 129)</t>
        </is>
      </c>
      <c r="B30" s="8" t="inlineStr">
        <is>
          <t>VCT1</t>
        </is>
      </c>
      <c r="C30" s="8" t="inlineStr">
        <is>
          <t>existing floor (ETR)</t>
        </is>
      </c>
      <c r="D30" s="21" t="n">
        <v>6</v>
      </c>
      <c r="E30" s="9" t="n">
        <v>1</v>
      </c>
      <c r="F30" s="9">
        <f>D30*E30</f>
        <v>6.0</v>
      </c>
    </row>
    <row r="31">
      <c r="A31" s="8" t="inlineStr">
        <is>
          <t>Corridor 101 to TLT F 121 (open entry)</t>
        </is>
      </c>
      <c r="B31" s="8" t="inlineStr">
        <is>
          <t>VCT</t>
        </is>
      </c>
      <c r="C31" s="8" t="inlineStr">
        <is>
          <t>CT4</t>
        </is>
      </c>
      <c r="D31" s="21" t="n">
        <v>4</v>
      </c>
      <c r="E31" s="9" t="n">
        <v>1</v>
      </c>
      <c r="F31" s="9">
        <f>D31*E31</f>
        <v>4.0</v>
      </c>
    </row>
    <row r="32">
      <c r="A32" s="8" t="inlineStr">
        <is>
          <t>Corridor 101 to TLT M 123 (open entry)</t>
        </is>
      </c>
      <c r="B32" s="8" t="inlineStr">
        <is>
          <t>VCT</t>
        </is>
      </c>
      <c r="C32" s="8" t="inlineStr">
        <is>
          <t>CT4</t>
        </is>
      </c>
      <c r="D32" s="21" t="n">
        <v>4</v>
      </c>
      <c r="E32" s="9" t="n">
        <v>1</v>
      </c>
      <c r="F32" s="9">
        <f>D32*E32</f>
        <v>4.0</v>
      </c>
    </row>
    <row r="33">
      <c r="A33" s="18" t="n"/>
      <c r="B33" s="18" t="inlineStr">
        <is>
          <t>TOTAL</t>
        </is>
      </c>
      <c r="C33" s="18" t="n"/>
      <c r="D33" s="22" t="n"/>
      <c r="E33" s="19">
        <f>SUM(E25:E32)</f>
        <v>9.0</v>
      </c>
      <c r="F33" s="19">
        <f>SUM(F25:F32)</f>
        <v>38.0</v>
      </c>
    </row>
  </sheetData>
  <mergeCells count="5">
    <mergeCell ref="A1:P1"/>
    <mergeCell ref="A23:F23"/>
    <mergeCell ref="A20:P20"/>
    <mergeCell ref="A21:P21"/>
    <mergeCell ref="A19:P19"/>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A67"/>
  <sheetViews>
    <sheetView showGridLines="0" zoomScale="100" workbookViewId="0">
      <pane ySplit="3" topLeftCell="A4" activePane="bottomLeft" state="frozen"/>
      <selection pane="bottomLeft" activeCell="A1" sqref="A1"/>
    </sheetView>
  </sheetViews>
  <sheetFormatPr baseColWidth="8" defaultColWidth="11" defaultRowHeight="15"/>
  <cols>
    <col width="8" customWidth="1" min="1" max="1"/>
    <col width="12" customWidth="1" min="2" max="2"/>
    <col width="30" customWidth="1" min="3" max="3"/>
    <col width="12" customWidth="1" min="4" max="4"/>
    <col width="24" customWidth="1" min="5" max="5"/>
    <col width="9" customWidth="1" min="6" max="6"/>
    <col width="16" customWidth="1" min="7" max="7"/>
    <col width="9" customWidth="1" min="8" max="8"/>
    <col width="26" customWidth="1" min="9" max="9"/>
    <col width="9" customWidth="1" min="10" max="10"/>
    <col width="9" customWidth="1" min="11" max="11"/>
    <col width="9" customWidth="1" min="12" max="12"/>
    <col width="8" customWidth="1" min="13" max="13"/>
    <col width="8" customWidth="1" min="14" max="14"/>
    <col width="8" customWidth="1" min="15" max="15"/>
    <col width="8" customWidth="1" min="16" max="16"/>
    <col width="8" customWidth="1" min="17" max="17"/>
    <col width="8" customWidth="1" min="18" max="18"/>
    <col width="8" customWidth="1" min="19" max="19"/>
    <col width="8" customWidth="1" min="20" max="20"/>
    <col width="10" customWidth="1" min="21" max="21"/>
    <col width="8" customWidth="1" min="22" max="22"/>
    <col width="9" customWidth="1" min="23" max="23"/>
    <col width="8" customWidth="1" min="24" max="24"/>
    <col width="40" customWidth="1" min="25" max="25"/>
    <col width="26" customWidth="1" min="26" max="26"/>
    <col width="9" customWidth="1" min="27" max="27"/>
  </cols>
  <sheetData>
    <row r="1">
      <c r="A1" s="1" t="inlineStr">
        <is>
          <t>WALLS BY ROOM</t>
        </is>
      </c>
    </row>
    <row r="3">
      <c r="A3" s="5" t="inlineStr">
        <is>
          <t>Room</t>
        </is>
      </c>
      <c r="B3" s="5" t="inlineStr">
        <is>
          <t>Wall ID</t>
        </is>
      </c>
      <c r="C3" s="5" t="inlineStr">
        <is>
          <t>Description</t>
        </is>
      </c>
      <c r="D3" s="5" t="inlineStr">
        <is>
          <t>Source view</t>
        </is>
      </c>
      <c r="E3" s="5" t="inlineStr">
        <is>
          <t>Construction</t>
        </is>
      </c>
      <c r="F3" s="5" t="inlineStr">
        <is>
          <t>Length LF</t>
        </is>
      </c>
      <c r="G3" s="5" t="inlineStr">
        <is>
          <t>Height</t>
        </is>
      </c>
      <c r="H3" s="5" t="inlineStr">
        <is>
          <t>Gross SF</t>
        </is>
      </c>
      <c r="I3" s="5" t="inlineStr">
        <is>
          <t>Openings (marks)</t>
        </is>
      </c>
      <c r="J3" s="5" t="inlineStr">
        <is>
          <t>Openings SF</t>
        </is>
      </c>
      <c r="K3" s="5" t="inlineStr">
        <is>
          <t>Casework SF (built-in, not painted)</t>
        </is>
      </c>
      <c r="L3" s="5" t="inlineStr">
        <is>
          <t>Net SF</t>
        </is>
      </c>
      <c r="M3" s="5" t="inlineStr">
        <is>
          <t>P1</t>
        </is>
      </c>
      <c r="N3" s="5" t="inlineStr">
        <is>
          <t>P2</t>
        </is>
      </c>
      <c r="O3" s="5" t="inlineStr">
        <is>
          <t>P3</t>
        </is>
      </c>
      <c r="P3" s="5" t="inlineStr">
        <is>
          <t>P4</t>
        </is>
      </c>
      <c r="Q3" s="5" t="inlineStr">
        <is>
          <t>P5</t>
        </is>
      </c>
      <c r="R3" s="5" t="inlineStr">
        <is>
          <t>CT1</t>
        </is>
      </c>
      <c r="S3" s="5" t="inlineStr">
        <is>
          <t>CT2</t>
        </is>
      </c>
      <c r="T3" s="5" t="inlineStr">
        <is>
          <t>CT3</t>
        </is>
      </c>
      <c r="U3" s="5" t="inlineStr">
        <is>
          <t>Existing tile restore</t>
        </is>
      </c>
      <c r="V3" s="5" t="inlineStr">
        <is>
          <t>L2 panel (millwork)</t>
        </is>
      </c>
      <c r="W3" s="5" t="inlineStr">
        <is>
          <t>Tectum Alt 3 SF</t>
        </is>
      </c>
      <c r="X3" s="5" t="inlineStr">
        <is>
          <t>Tectum EA</t>
        </is>
      </c>
      <c r="Y3" s="5" t="inlineStr">
        <is>
          <t>Basis</t>
        </is>
      </c>
      <c r="Z3" s="5" t="inlineStr">
        <is>
          <t>Check</t>
        </is>
      </c>
      <c r="AA3" s="5" t="inlineStr">
        <is>
          <t>Row check</t>
        </is>
      </c>
    </row>
    <row r="4">
      <c r="A4" s="8" t="inlineStr">
        <is>
          <t>100</t>
        </is>
      </c>
      <c r="B4" s="8" t="inlineStr">
        <is>
          <t>100-ALL</t>
        </is>
      </c>
      <c r="C4" s="8" t="inlineStr">
        <is>
          <t>Vestibule 100, all walls</t>
        </is>
      </c>
      <c r="D4" s="8" t="inlineStr">
        <is>
          <t>Plan A1-1/A7-1 (traced outline)</t>
        </is>
      </c>
      <c r="E4" s="8" t="inlineStr">
        <is>
          <t>CMU</t>
        </is>
      </c>
      <c r="F4" s="9" t="n">
        <v>30.6</v>
      </c>
      <c r="G4" s="8" t="inlineStr">
        <is>
          <t>9.33 ft</t>
        </is>
      </c>
      <c r="H4" s="9" t="n">
        <v>285.6</v>
      </c>
      <c r="I4" s="8" t="inlineStr">
        <is>
          <t>100 exterior pair (existing)</t>
        </is>
      </c>
      <c r="J4" s="9" t="n">
        <v>42</v>
      </c>
      <c r="K4" s="9" t="n">
        <v>0</v>
      </c>
      <c r="L4" s="9">
        <f>H4-J4-K4</f>
        <v>243.60000000000002</v>
      </c>
      <c r="M4" s="9" t="n">
        <v>161.6</v>
      </c>
      <c r="N4" s="9" t="n">
        <v>0</v>
      </c>
      <c r="O4" s="9" t="n">
        <v>82</v>
      </c>
      <c r="P4" s="9" t="n">
        <v>0</v>
      </c>
      <c r="Q4" s="9" t="n">
        <v>0</v>
      </c>
      <c r="R4" s="9" t="n">
        <v>0</v>
      </c>
      <c r="S4" s="9" t="n">
        <v>0</v>
      </c>
      <c r="T4" s="9" t="n">
        <v>0</v>
      </c>
      <c r="U4" s="9" t="n">
        <v>0</v>
      </c>
      <c r="V4" s="9" t="n">
        <v>0</v>
      </c>
      <c r="W4" s="9" t="n">
        <v>0</v>
      </c>
      <c r="X4" s="9" t="n">
        <v>0</v>
      </c>
      <c r="Y4" s="8" t="inlineStr">
        <is>
          <t>P3 wainscot 3'-4" ("wainscot typical in all corridors") + P1 above. Ceiling 9'-4" assumed (RFI-09).</t>
        </is>
      </c>
      <c r="Z4" s="8" t="inlineStr"/>
      <c r="AA4" s="17">
        <f>M4+N4+O4+P4+Q4+R4+S4+T4+U4-L4</f>
        <v>-2.842170943040401e-14</v>
      </c>
    </row>
    <row r="5">
      <c r="A5" s="11" t="n"/>
      <c r="B5" s="11" t="inlineStr">
        <is>
          <t>Room 100 subtotal</t>
        </is>
      </c>
      <c r="C5" s="11" t="n"/>
      <c r="D5" s="11" t="n"/>
      <c r="E5" s="11" t="n"/>
      <c r="F5" s="12">
        <f>SUM(F4:F4)</f>
        <v>30.6</v>
      </c>
      <c r="G5" s="11" t="n"/>
      <c r="H5" s="12">
        <f>SUM(H4:H4)</f>
        <v>285.6</v>
      </c>
      <c r="I5" s="11" t="n"/>
      <c r="J5" s="12">
        <f>SUM(J4:J4)</f>
        <v>42.0</v>
      </c>
      <c r="K5" s="12">
        <f>SUM(K4:K4)</f>
        <v>0.0</v>
      </c>
      <c r="L5" s="12">
        <f>SUM(L4:L4)</f>
        <v>243.60000000000002</v>
      </c>
      <c r="M5" s="12">
        <f>SUM(M4:M4)</f>
        <v>161.6</v>
      </c>
      <c r="N5" s="12">
        <f>SUM(N4:N4)</f>
        <v>0.0</v>
      </c>
      <c r="O5" s="12">
        <f>SUM(O4:O4)</f>
        <v>82.0</v>
      </c>
      <c r="P5" s="12">
        <f>SUM(P4:P4)</f>
        <v>0.0</v>
      </c>
      <c r="Q5" s="12">
        <f>SUM(Q4:Q4)</f>
        <v>0.0</v>
      </c>
      <c r="R5" s="12">
        <f>SUM(R4:R4)</f>
        <v>0.0</v>
      </c>
      <c r="S5" s="12">
        <f>SUM(S4:S4)</f>
        <v>0.0</v>
      </c>
      <c r="T5" s="12">
        <f>SUM(T4:T4)</f>
        <v>0.0</v>
      </c>
      <c r="U5" s="12">
        <f>SUM(U4:U4)</f>
        <v>0.0</v>
      </c>
      <c r="V5" s="12">
        <f>SUM(V4:V4)</f>
        <v>0.0</v>
      </c>
      <c r="W5" s="12">
        <f>SUM(W4:W4)</f>
        <v>0.0</v>
      </c>
      <c r="X5" s="12">
        <f>SUM(X4:X4)</f>
        <v>0.0</v>
      </c>
      <c r="Y5" s="11" t="n"/>
      <c r="Z5" s="11" t="n"/>
      <c r="AA5" s="23">
        <f>M5+N5+O5+P5+Q5+R5+S5+T5+U5-L5</f>
        <v>-2.842170943040401e-14</v>
      </c>
    </row>
    <row r="6">
      <c r="A6" s="8" t="inlineStr">
        <is>
          <t>101</t>
        </is>
      </c>
      <c r="B6" s="8" t="inlineStr">
        <is>
          <t>101-S-ELEV</t>
        </is>
      </c>
      <c r="C6" s="8" t="inlineStr">
        <is>
          <t>South corridor elevation (corridor face of the 112 south wall and neighbours)</t>
        </is>
      </c>
      <c r="D6" s="8" t="inlineStr">
        <is>
          <t>2/A5-1</t>
        </is>
      </c>
      <c r="E6" s="8" t="inlineStr">
        <is>
          <t>new/existing CMU, GWB at left end</t>
        </is>
      </c>
      <c r="F6" s="9" t="n">
        <v>65.09999999999999</v>
      </c>
      <c r="G6" s="8" t="inlineStr">
        <is>
          <t>9.32 ft</t>
        </is>
      </c>
      <c r="H6" s="9" t="n">
        <v>607.4</v>
      </c>
      <c r="I6" s="8" t="inlineStr">
        <is>
          <t>112A, R1 (112 south 1), R1 (112 south 2), 114 craft (pair, existing)</t>
        </is>
      </c>
      <c r="J6" s="9" t="n">
        <v>103</v>
      </c>
      <c r="K6" s="9" t="n">
        <v>0</v>
      </c>
      <c r="L6" s="9">
        <f>H6-J6-K6</f>
        <v>504.4</v>
      </c>
      <c r="M6" s="9" t="n">
        <v>373.5</v>
      </c>
      <c r="N6" s="9" t="n">
        <v>0</v>
      </c>
      <c r="O6" s="9" t="n">
        <v>121.2</v>
      </c>
      <c r="P6" s="9" t="n">
        <v>9.699999999999999</v>
      </c>
      <c r="Q6" s="9" t="n">
        <v>0</v>
      </c>
      <c r="R6" s="9" t="n">
        <v>0</v>
      </c>
      <c r="S6" s="9" t="n">
        <v>0</v>
      </c>
      <c r="T6" s="9" t="n">
        <v>0</v>
      </c>
      <c r="U6" s="9" t="n">
        <v>0</v>
      </c>
      <c r="V6" s="9" t="n">
        <v>0</v>
      </c>
      <c r="W6" s="9" t="n">
        <v>0</v>
      </c>
      <c r="X6" s="9" t="n">
        <v>0</v>
      </c>
      <c r="Y6" s="8" t="inlineStr">
        <is>
          <t>Visible zone areas (vector, drawing order resolved); P1 residual.</t>
        </is>
      </c>
      <c r="Z6" s="8" t="inlineStr">
        <is>
          <t>height 9.32 ft measured vs RCP 9'-4"</t>
        </is>
      </c>
      <c r="AA6" s="17">
        <f>M6+N6+O6+P6+Q6+R6+S6+T6+U6-L6</f>
        <v>0.0</v>
      </c>
    </row>
    <row r="7">
      <c r="A7" s="8" t="inlineStr">
        <is>
          <t>101</t>
        </is>
      </c>
      <c r="B7" s="8" t="inlineStr">
        <is>
          <t>101-N-ELEV</t>
        </is>
      </c>
      <c r="C7" s="8" t="inlineStr">
        <is>
          <t>North corridor elevation (corridor face of the 112 north wall and neighbours)</t>
        </is>
      </c>
      <c r="D7" s="8" t="inlineStr">
        <is>
          <t>3/A5-1</t>
        </is>
      </c>
      <c r="E7" s="8" t="inlineStr">
        <is>
          <t>new CMU, GWB on metal studs above</t>
        </is>
      </c>
      <c r="F7" s="9" t="n">
        <v>62.6</v>
      </c>
      <c r="G7" s="8" t="inlineStr">
        <is>
          <t>9.33 / 14.17 / 9.33 ft</t>
        </is>
      </c>
      <c r="H7" s="9" t="n">
        <v>709.4</v>
      </c>
      <c r="I7" s="8" t="inlineStr">
        <is>
          <t>112B, R1 (112 north 1), R1 (112 north 2)</t>
        </is>
      </c>
      <c r="J7" s="9" t="n">
        <v>61</v>
      </c>
      <c r="K7" s="9" t="n">
        <v>0</v>
      </c>
      <c r="L7" s="9">
        <f>H7-J7-K7</f>
        <v>648.4</v>
      </c>
      <c r="M7" s="9" t="n">
        <v>429.1</v>
      </c>
      <c r="N7" s="9" t="n">
        <v>0</v>
      </c>
      <c r="O7" s="9" t="n">
        <v>140</v>
      </c>
      <c r="P7" s="9" t="n">
        <v>79.2</v>
      </c>
      <c r="Q7" s="9" t="n">
        <v>0</v>
      </c>
      <c r="R7" s="9" t="n">
        <v>0</v>
      </c>
      <c r="S7" s="9" t="n">
        <v>0</v>
      </c>
      <c r="T7" s="9" t="n">
        <v>0</v>
      </c>
      <c r="U7" s="9" t="n">
        <v>0</v>
      </c>
      <c r="V7" s="9" t="n">
        <v>0</v>
      </c>
      <c r="W7" s="9" t="n">
        <v>0</v>
      </c>
      <c r="X7" s="9" t="n">
        <v>0</v>
      </c>
      <c r="Y7" s="8" t="inlineStr">
        <is>
          <t>Wainscot only where drawn (3 runs 42.0 LF x 3'-4"); middle run carried to the 14'-2" ACT-2 line.</t>
        </is>
      </c>
      <c r="Z7" s="8" t="inlineStr">
        <is>
          <t>drawn wall continues above 14'-2" to existing structure: not carried (RFI-06)</t>
        </is>
      </c>
      <c r="AA7" s="17">
        <f>M7+N7+O7+P7+Q7+R7+S7+T7+U7-L7</f>
        <v>-0.09999999999990905</v>
      </c>
    </row>
    <row r="8">
      <c r="A8" s="8" t="inlineStr">
        <is>
          <t>101</t>
        </is>
      </c>
      <c r="B8" s="8" t="inlineStr">
        <is>
          <t>101-104S</t>
        </is>
      </c>
      <c r="C8" s="8" t="inlineStr">
        <is>
          <t>Corridor face of the 104 south wall</t>
        </is>
      </c>
      <c r="D8" s="8" t="inlineStr">
        <is>
          <t>2/A5-3</t>
        </is>
      </c>
      <c r="E8" s="8" t="inlineStr">
        <is>
          <t>new CMU</t>
        </is>
      </c>
      <c r="F8" s="9" t="n">
        <v>14.6</v>
      </c>
      <c r="G8" s="8" t="inlineStr">
        <is>
          <t>9.33 ft</t>
        </is>
      </c>
      <c r="H8" s="9" t="n">
        <v>136.6</v>
      </c>
      <c r="I8" s="8" t="inlineStr">
        <is>
          <t>104A, R1 (reception)</t>
        </is>
      </c>
      <c r="J8" s="9" t="n">
        <v>41</v>
      </c>
      <c r="K8" s="9" t="n">
        <v>0</v>
      </c>
      <c r="L8" s="9">
        <f>H8-J8-K8</f>
        <v>95.6</v>
      </c>
      <c r="M8" s="9" t="n">
        <v>47.1</v>
      </c>
      <c r="N8" s="9" t="n">
        <v>0</v>
      </c>
      <c r="O8" s="9" t="n">
        <v>48.4</v>
      </c>
      <c r="P8" s="9" t="n">
        <v>0</v>
      </c>
      <c r="Q8" s="9" t="n">
        <v>0</v>
      </c>
      <c r="R8" s="9" t="n">
        <v>0</v>
      </c>
      <c r="S8" s="9" t="n">
        <v>0</v>
      </c>
      <c r="T8" s="9" t="n">
        <v>0</v>
      </c>
      <c r="U8" s="9" t="n">
        <v>0</v>
      </c>
      <c r="V8" s="9" t="n">
        <v>0</v>
      </c>
      <c r="W8" s="9" t="n">
        <v>0</v>
      </c>
      <c r="X8" s="9" t="n">
        <v>0</v>
      </c>
      <c r="Y8" s="8" t="inlineStr">
        <is>
          <t>P3 3'-4" band less the door crossing it; R1 sill sits on top of the band.</t>
        </is>
      </c>
      <c r="Z8" s="8" t="inlineStr"/>
      <c r="AA8" s="17">
        <f>M8+N8+O8+P8+Q8+R8+S8+T8+U8-L8</f>
        <v>-0.09999999999999432</v>
      </c>
    </row>
    <row r="9">
      <c r="A9" s="8" t="inlineStr">
        <is>
          <t>101</t>
        </is>
      </c>
      <c r="B9" s="8" t="inlineStr">
        <is>
          <t>101-104E</t>
        </is>
      </c>
      <c r="C9" s="8" t="inlineStr">
        <is>
          <t>Corridor face of the 104 east wall</t>
        </is>
      </c>
      <c r="D9" s="8" t="inlineStr">
        <is>
          <t>3/A5-3</t>
        </is>
      </c>
      <c r="E9" s="8" t="inlineStr">
        <is>
          <t>new CMU</t>
        </is>
      </c>
      <c r="F9" s="9" t="n">
        <v>11.9</v>
      </c>
      <c r="G9" s="8" t="inlineStr">
        <is>
          <t>9.33 ft</t>
        </is>
      </c>
      <c r="H9" s="9" t="n">
        <v>111.5</v>
      </c>
      <c r="I9" s="8" t="inlineStr">
        <is>
          <t>104C</t>
        </is>
      </c>
      <c r="J9" s="9" t="n">
        <v>40.3</v>
      </c>
      <c r="K9" s="9" t="n">
        <v>0</v>
      </c>
      <c r="L9" s="9">
        <f>H9-J9-K9</f>
        <v>71.2</v>
      </c>
      <c r="M9" s="9" t="n">
        <v>37.5</v>
      </c>
      <c r="N9" s="9" t="n">
        <v>0</v>
      </c>
      <c r="O9" s="9" t="n">
        <v>33.7</v>
      </c>
      <c r="P9" s="9" t="n">
        <v>0</v>
      </c>
      <c r="Q9" s="9" t="n">
        <v>0</v>
      </c>
      <c r="R9" s="9" t="n">
        <v>0</v>
      </c>
      <c r="S9" s="9" t="n">
        <v>0</v>
      </c>
      <c r="T9" s="9" t="n">
        <v>0</v>
      </c>
      <c r="U9" s="9" t="n">
        <v>0</v>
      </c>
      <c r="V9" s="9" t="n">
        <v>0</v>
      </c>
      <c r="W9" s="9" t="n">
        <v>0</v>
      </c>
      <c r="X9" s="9" t="n">
        <v>0</v>
      </c>
      <c r="Y9" s="8" t="inlineStr">
        <is>
          <t>P3 band less the 10" of the coiling door opening that dips into it.</t>
        </is>
      </c>
      <c r="Z9" s="8" t="inlineStr"/>
      <c r="AA9" s="17">
        <f>M9+N9+O9+P9+Q9+R9+S9+T9+U9-L9</f>
        <v>0.0</v>
      </c>
    </row>
    <row r="10">
      <c r="A10" s="8" t="inlineStr">
        <is>
          <t>101</t>
        </is>
      </c>
      <c r="B10" s="8" t="inlineStr">
        <is>
          <t>101-REST</t>
        </is>
      </c>
      <c r="C10" s="8" t="inlineStr">
        <is>
          <t>Remaining corridor walls (no elevation)</t>
        </is>
      </c>
      <c r="D10" s="8" t="inlineStr">
        <is>
          <t>Plan A7-1 traced outline</t>
        </is>
      </c>
      <c r="E10" s="8" t="inlineStr">
        <is>
          <t>new/existing CMU</t>
        </is>
      </c>
      <c r="F10" s="9" t="n">
        <v>247.5</v>
      </c>
      <c r="G10" s="8" t="inlineStr">
        <is>
          <t>68.4 LF @ 14'-2", 143.2 LF @ 9'-4", 36.0 LF @ 9'-0"</t>
        </is>
      </c>
      <c r="H10" s="9" t="n">
        <v>2628.8</v>
      </c>
      <c r="I10" s="8" t="inlineStr">
        <is>
          <t>116 office, 117 office, 118 janitor, 106 MTG room 1, 106 MTG room 2, R1 (106 west wall), 101 (corridor to gymnasium), 119A, 125A (pair), 121 entry (open), 123 entry (open)</t>
        </is>
      </c>
      <c r="J10" s="9" t="n">
        <v>265</v>
      </c>
      <c r="K10" s="9" t="n">
        <v>0</v>
      </c>
      <c r="L10" s="9">
        <f>H10-J10-K10</f>
        <v>2363.8</v>
      </c>
      <c r="M10" s="9" t="n">
        <v>1655.4</v>
      </c>
      <c r="N10" s="9" t="n">
        <v>0</v>
      </c>
      <c r="O10" s="9" t="n">
        <v>708.5</v>
      </c>
      <c r="P10" s="9" t="n">
        <v>0</v>
      </c>
      <c r="Q10" s="9" t="n">
        <v>0</v>
      </c>
      <c r="R10" s="9" t="n">
        <v>0</v>
      </c>
      <c r="S10" s="9" t="n">
        <v>0</v>
      </c>
      <c r="T10" s="9" t="n">
        <v>0</v>
      </c>
      <c r="U10" s="9" t="n">
        <v>0</v>
      </c>
      <c r="V10" s="9" t="n">
        <v>0</v>
      </c>
      <c r="W10" s="9" t="n">
        <v>0</v>
      </c>
      <c r="X10" s="9" t="n">
        <v>0</v>
      </c>
      <c r="Y10" s="8" t="inlineStr">
        <is>
          <t>Traced corridor length by RCP ceiling zone, less the lengths shown on the four elevations; P3 wainscot 3'-4" along all walls less door widths; P1 above.</t>
        </is>
      </c>
      <c r="Z10" s="8" t="inlineStr">
        <is>
          <t>plan corridor total 401.8 LF = elevations 154.3 + rest 247.5</t>
        </is>
      </c>
      <c r="AA10" s="17">
        <f>M10+N10+O10+P10+Q10+R10+S10+T10+U10-L10</f>
        <v>0.09999999999990905</v>
      </c>
    </row>
    <row r="11">
      <c r="A11" s="11" t="n"/>
      <c r="B11" s="11" t="inlineStr">
        <is>
          <t>Room 101 subtotal</t>
        </is>
      </c>
      <c r="C11" s="11" t="n"/>
      <c r="D11" s="11" t="n"/>
      <c r="E11" s="11" t="n"/>
      <c r="F11" s="12">
        <f>SUM(F6:F10)</f>
        <v>401.7</v>
      </c>
      <c r="G11" s="11" t="n"/>
      <c r="H11" s="12">
        <f>SUM(H6:H10)</f>
        <v>4193.7</v>
      </c>
      <c r="I11" s="11" t="n"/>
      <c r="J11" s="12">
        <f>SUM(J6:J10)</f>
        <v>510.3</v>
      </c>
      <c r="K11" s="12">
        <f>SUM(K6:K10)</f>
        <v>0.0</v>
      </c>
      <c r="L11" s="12">
        <f>SUM(L6:L10)</f>
        <v>3683.4</v>
      </c>
      <c r="M11" s="12">
        <f>SUM(M6:M10)</f>
        <v>2542.6000000000004</v>
      </c>
      <c r="N11" s="12">
        <f>SUM(N6:N10)</f>
        <v>0.0</v>
      </c>
      <c r="O11" s="12">
        <f>SUM(O6:O10)</f>
        <v>1051.8</v>
      </c>
      <c r="P11" s="12">
        <f>SUM(P6:P10)</f>
        <v>88.9</v>
      </c>
      <c r="Q11" s="12">
        <f>SUM(Q6:Q10)</f>
        <v>0.0</v>
      </c>
      <c r="R11" s="12">
        <f>SUM(R6:R10)</f>
        <v>0.0</v>
      </c>
      <c r="S11" s="12">
        <f>SUM(S6:S10)</f>
        <v>0.0</v>
      </c>
      <c r="T11" s="12">
        <f>SUM(T6:T10)</f>
        <v>0.0</v>
      </c>
      <c r="U11" s="12">
        <f>SUM(U6:U10)</f>
        <v>0.0</v>
      </c>
      <c r="V11" s="12">
        <f>SUM(V6:V10)</f>
        <v>0.0</v>
      </c>
      <c r="W11" s="12">
        <f>SUM(W6:W10)</f>
        <v>0.0</v>
      </c>
      <c r="X11" s="12">
        <f>SUM(X6:X10)</f>
        <v>0.0</v>
      </c>
      <c r="Y11" s="11" t="n"/>
      <c r="Z11" s="11" t="n"/>
      <c r="AA11" s="23">
        <f>M11+N11+O11+P11+Q11+R11+S11+T11+U11-L11</f>
        <v>-0.0999999999994543</v>
      </c>
    </row>
    <row r="12">
      <c r="A12" s="8" t="inlineStr">
        <is>
          <t>103</t>
        </is>
      </c>
      <c r="B12" s="8" t="inlineStr">
        <is>
          <t>103-B</t>
        </is>
      </c>
      <c r="C12" s="8" t="inlineStr">
        <is>
          <t>Back wall with built-in trophy case TC-01, 1/A5-3</t>
        </is>
      </c>
      <c r="D12" s="8" t="inlineStr">
        <is>
          <t>1/A5-3</t>
        </is>
      </c>
      <c r="E12" s="8" t="inlineStr">
        <is>
          <t>existing CMU</t>
        </is>
      </c>
      <c r="F12" s="9" t="n">
        <v>11.1</v>
      </c>
      <c r="G12" s="8" t="inlineStr">
        <is>
          <t>9.33 ft</t>
        </is>
      </c>
      <c r="H12" s="9" t="n">
        <v>103.2</v>
      </c>
      <c r="I12" s="8" t="inlineStr"/>
      <c r="J12" s="9" t="n">
        <v>0</v>
      </c>
      <c r="K12" s="9" t="n">
        <v>70</v>
      </c>
      <c r="L12" s="9">
        <f>H12-J12-K12</f>
        <v>33.2</v>
      </c>
      <c r="M12" s="9" t="n">
        <v>29.7</v>
      </c>
      <c r="N12" s="9" t="n">
        <v>0</v>
      </c>
      <c r="O12" s="9" t="n">
        <v>3.5</v>
      </c>
      <c r="P12" s="9" t="n">
        <v>0</v>
      </c>
      <c r="Q12" s="9" t="n">
        <v>0</v>
      </c>
      <c r="R12" s="9" t="n">
        <v>0</v>
      </c>
      <c r="S12" s="9" t="n">
        <v>0</v>
      </c>
      <c r="T12" s="9" t="n">
        <v>0</v>
      </c>
      <c r="U12" s="9" t="n">
        <v>0</v>
      </c>
      <c r="V12" s="9" t="n">
        <v>0</v>
      </c>
      <c r="W12" s="9" t="n">
        <v>0</v>
      </c>
      <c r="X12" s="9" t="n">
        <v>0</v>
      </c>
      <c r="Y12" s="8" t="inlineStr">
        <is>
          <t>Trophy case 10'-0" x 7'-0" built into the wall plane: deducted; P3 only on the 1'-0" strip beside it; P1 above the case.</t>
        </is>
      </c>
      <c r="Z12" s="8" t="inlineStr"/>
      <c r="AA12" s="17">
        <f>M12+N12+O12+P12+Q12+R12+S12+T12+U12-L12</f>
        <v>0.0</v>
      </c>
    </row>
    <row r="13">
      <c r="A13" s="8" t="inlineStr">
        <is>
          <t>103</t>
        </is>
      </c>
      <c r="B13" s="8" t="inlineStr">
        <is>
          <t>103-R</t>
        </is>
      </c>
      <c r="C13" s="8" t="inlineStr">
        <is>
          <t>Side returns 2 x 2'-8"</t>
        </is>
      </c>
      <c r="D13" s="8" t="inlineStr">
        <is>
          <t>A7-1 dims</t>
        </is>
      </c>
      <c r="E13" s="8" t="inlineStr">
        <is>
          <t>existing CMU</t>
        </is>
      </c>
      <c r="F13" s="9" t="n">
        <v>5.3</v>
      </c>
      <c r="G13" s="8" t="inlineStr">
        <is>
          <t>9.33 ft</t>
        </is>
      </c>
      <c r="H13" s="9" t="n">
        <v>49.8</v>
      </c>
      <c r="I13" s="8" t="inlineStr"/>
      <c r="J13" s="9" t="n">
        <v>0</v>
      </c>
      <c r="K13" s="9" t="n">
        <v>0</v>
      </c>
      <c r="L13" s="9">
        <f>H13-J13-K13</f>
        <v>49.8</v>
      </c>
      <c r="M13" s="9" t="n">
        <v>32</v>
      </c>
      <c r="N13" s="9" t="n">
        <v>0</v>
      </c>
      <c r="O13" s="9" t="n">
        <v>17.8</v>
      </c>
      <c r="P13" s="9" t="n">
        <v>0</v>
      </c>
      <c r="Q13" s="9" t="n">
        <v>0</v>
      </c>
      <c r="R13" s="9" t="n">
        <v>0</v>
      </c>
      <c r="S13" s="9" t="n">
        <v>0</v>
      </c>
      <c r="T13" s="9" t="n">
        <v>0</v>
      </c>
      <c r="U13" s="9" t="n">
        <v>0</v>
      </c>
      <c r="V13" s="9" t="n">
        <v>0</v>
      </c>
      <c r="W13" s="9" t="n">
        <v>0</v>
      </c>
      <c r="X13" s="9" t="n">
        <v>0</v>
      </c>
      <c r="Y13" s="8" t="inlineStr">
        <is>
          <t>P3 wainscot + P1 per schedule (P1, P3).</t>
        </is>
      </c>
      <c r="Z13" s="8" t="inlineStr"/>
      <c r="AA13" s="17">
        <f>M13+N13+O13+P13+Q13+R13+S13+T13+U13-L13</f>
        <v>0.0</v>
      </c>
    </row>
    <row r="14">
      <c r="A14" s="11" t="n"/>
      <c r="B14" s="11" t="inlineStr">
        <is>
          <t>Room 103 subtotal</t>
        </is>
      </c>
      <c r="C14" s="11" t="n"/>
      <c r="D14" s="11" t="n"/>
      <c r="E14" s="11" t="n"/>
      <c r="F14" s="12">
        <f>SUM(F12:F13)</f>
        <v>16.4</v>
      </c>
      <c r="G14" s="11" t="n"/>
      <c r="H14" s="12">
        <f>SUM(H12:H13)</f>
        <v>153.0</v>
      </c>
      <c r="I14" s="11" t="n"/>
      <c r="J14" s="12">
        <f>SUM(J12:J13)</f>
        <v>0.0</v>
      </c>
      <c r="K14" s="12">
        <f>SUM(K12:K13)</f>
        <v>70.0</v>
      </c>
      <c r="L14" s="12">
        <f>SUM(L12:L13)</f>
        <v>83.0</v>
      </c>
      <c r="M14" s="12">
        <f>SUM(M12:M13)</f>
        <v>61.7</v>
      </c>
      <c r="N14" s="12">
        <f>SUM(N12:N13)</f>
        <v>0.0</v>
      </c>
      <c r="O14" s="12">
        <f>SUM(O12:O13)</f>
        <v>21.3</v>
      </c>
      <c r="P14" s="12">
        <f>SUM(P12:P13)</f>
        <v>0.0</v>
      </c>
      <c r="Q14" s="12">
        <f>SUM(Q12:Q13)</f>
        <v>0.0</v>
      </c>
      <c r="R14" s="12">
        <f>SUM(R12:R13)</f>
        <v>0.0</v>
      </c>
      <c r="S14" s="12">
        <f>SUM(S12:S13)</f>
        <v>0.0</v>
      </c>
      <c r="T14" s="12">
        <f>SUM(T12:T13)</f>
        <v>0.0</v>
      </c>
      <c r="U14" s="12">
        <f>SUM(U12:U13)</f>
        <v>0.0</v>
      </c>
      <c r="V14" s="12">
        <f>SUM(V12:V13)</f>
        <v>0.0</v>
      </c>
      <c r="W14" s="12">
        <f>SUM(W12:W13)</f>
        <v>0.0</v>
      </c>
      <c r="X14" s="12">
        <f>SUM(X12:X13)</f>
        <v>0.0</v>
      </c>
      <c r="Y14" s="11" t="n"/>
      <c r="Z14" s="11" t="n"/>
      <c r="AA14" s="23">
        <f>M14+N14+O14+P14+Q14+R14+S14+T14+U14-L14</f>
        <v>0.0</v>
      </c>
    </row>
    <row r="15">
      <c r="A15" s="8" t="inlineStr">
        <is>
          <t>104</t>
        </is>
      </c>
      <c r="B15" s="8" t="inlineStr">
        <is>
          <t>104-S</t>
        </is>
      </c>
      <c r="C15" s="8" t="inlineStr">
        <is>
          <t>South wall (desk wall), 4/A5-3</t>
        </is>
      </c>
      <c r="D15" s="8" t="inlineStr">
        <is>
          <t>4/A5-3</t>
        </is>
      </c>
      <c r="E15" s="8" t="inlineStr">
        <is>
          <t>new CMU</t>
        </is>
      </c>
      <c r="F15" s="9" t="n">
        <v>13.9</v>
      </c>
      <c r="G15" s="8" t="inlineStr">
        <is>
          <t>9.33 ft</t>
        </is>
      </c>
      <c r="H15" s="9" t="n">
        <v>129.7</v>
      </c>
      <c r="I15" s="8" t="inlineStr">
        <is>
          <t>104A, R1 (reception)</t>
        </is>
      </c>
      <c r="J15" s="9" t="n">
        <v>41</v>
      </c>
      <c r="K15" s="9" t="n">
        <v>0</v>
      </c>
      <c r="L15" s="9">
        <f>H15-J15-K15</f>
        <v>88.69999999999999</v>
      </c>
      <c r="M15" s="9" t="n">
        <v>88.7</v>
      </c>
      <c r="N15" s="9" t="n">
        <v>0</v>
      </c>
      <c r="O15" s="9" t="n">
        <v>0</v>
      </c>
      <c r="P15" s="9" t="n">
        <v>0</v>
      </c>
      <c r="Q15" s="9" t="n">
        <v>0</v>
      </c>
      <c r="R15" s="9" t="n">
        <v>0</v>
      </c>
      <c r="S15" s="9" t="n">
        <v>0</v>
      </c>
      <c r="T15" s="9" t="n">
        <v>0</v>
      </c>
      <c r="U15" s="9" t="n">
        <v>0</v>
      </c>
      <c r="V15" s="9" t="n">
        <v>0</v>
      </c>
      <c r="W15" s="9" t="n">
        <v>0</v>
      </c>
      <c r="X15" s="9" t="n">
        <v>0</v>
      </c>
      <c r="Y15" s="8" t="inlineStr">
        <is>
          <t>P1 per schedule; no wainscot inside 104 (finish schedule P1, P5).</t>
        </is>
      </c>
      <c r="Z15" s="8" t="inlineStr"/>
      <c r="AA15" s="17">
        <f>M15+N15+O15+P15+Q15+R15+S15+T15+U15-L15</f>
        <v>1.4210854715202004e-14</v>
      </c>
    </row>
    <row r="16">
      <c r="A16" s="8" t="inlineStr">
        <is>
          <t>104</t>
        </is>
      </c>
      <c r="B16" s="8" t="inlineStr">
        <is>
          <t>104-E</t>
        </is>
      </c>
      <c r="C16" s="8" t="inlineStr">
        <is>
          <t>East wall (coiling counter door), 5/A5-3</t>
        </is>
      </c>
      <c r="D16" s="8" t="inlineStr">
        <is>
          <t>5/A5-3</t>
        </is>
      </c>
      <c r="E16" s="8" t="inlineStr">
        <is>
          <t>new CMU</t>
        </is>
      </c>
      <c r="F16" s="9" t="n">
        <v>9.9</v>
      </c>
      <c r="G16" s="8" t="inlineStr">
        <is>
          <t>9.33 ft</t>
        </is>
      </c>
      <c r="H16" s="9" t="n">
        <v>92.90000000000001</v>
      </c>
      <c r="I16" s="8" t="inlineStr">
        <is>
          <t>104C</t>
        </is>
      </c>
      <c r="J16" s="9" t="n">
        <v>40.3</v>
      </c>
      <c r="K16" s="9" t="n">
        <v>0</v>
      </c>
      <c r="L16" s="9">
        <f>H16-J16-K16</f>
        <v>52.60000000000001</v>
      </c>
      <c r="M16" s="9" t="n">
        <v>52.5</v>
      </c>
      <c r="N16" s="9" t="n">
        <v>0</v>
      </c>
      <c r="O16" s="9" t="n">
        <v>0</v>
      </c>
      <c r="P16" s="9" t="n">
        <v>0</v>
      </c>
      <c r="Q16" s="9" t="n">
        <v>0</v>
      </c>
      <c r="R16" s="9" t="n">
        <v>0</v>
      </c>
      <c r="S16" s="9" t="n">
        <v>0</v>
      </c>
      <c r="T16" s="9" t="n">
        <v>0</v>
      </c>
      <c r="U16" s="9" t="n">
        <v>0</v>
      </c>
      <c r="V16" s="9" t="n">
        <v>0</v>
      </c>
      <c r="W16" s="9" t="n">
        <v>0</v>
      </c>
      <c r="X16" s="9" t="n">
        <v>0</v>
      </c>
      <c r="Y16" s="8" t="inlineStr">
        <is>
          <t>P1; small base/wall cabinets beside the door are surface casework (not deducted).</t>
        </is>
      </c>
      <c r="Z16" s="8" t="inlineStr"/>
      <c r="AA16" s="17">
        <f>M16+N16+O16+P16+Q16+R16+S16+T16+U16-L16</f>
        <v>-0.10000000000000853</v>
      </c>
    </row>
    <row r="17">
      <c r="A17" s="8" t="inlineStr">
        <is>
          <t>104</t>
        </is>
      </c>
      <c r="B17" s="8" t="inlineStr">
        <is>
          <t>104-N</t>
        </is>
      </c>
      <c r="C17" s="8" t="inlineStr">
        <is>
          <t>North wall (built-in casework full width), 6/A5-3</t>
        </is>
      </c>
      <c r="D17" s="8" t="inlineStr">
        <is>
          <t>6/A5-3</t>
        </is>
      </c>
      <c r="E17" s="8" t="inlineStr">
        <is>
          <t>new CMU</t>
        </is>
      </c>
      <c r="F17" s="9" t="n">
        <v>13.9</v>
      </c>
      <c r="G17" s="8" t="inlineStr">
        <is>
          <t>9.33 ft</t>
        </is>
      </c>
      <c r="H17" s="9" t="n">
        <v>129.7</v>
      </c>
      <c r="I17" s="8" t="inlineStr"/>
      <c r="J17" s="9" t="n">
        <v>0</v>
      </c>
      <c r="K17" s="9" t="n">
        <v>74.09999999999999</v>
      </c>
      <c r="L17" s="9">
        <f>H17-J17-K17</f>
        <v>55.599999999999994</v>
      </c>
      <c r="M17" s="9" t="n">
        <v>55.6</v>
      </c>
      <c r="N17" s="9" t="n">
        <v>0</v>
      </c>
      <c r="O17" s="9" t="n">
        <v>0</v>
      </c>
      <c r="P17" s="9" t="n">
        <v>0</v>
      </c>
      <c r="Q17" s="9" t="n">
        <v>0</v>
      </c>
      <c r="R17" s="9" t="n">
        <v>0</v>
      </c>
      <c r="S17" s="9" t="n">
        <v>0</v>
      </c>
      <c r="T17" s="9" t="n">
        <v>0</v>
      </c>
      <c r="U17" s="9" t="n">
        <v>0</v>
      </c>
      <c r="V17" s="9" t="n">
        <v>0</v>
      </c>
      <c r="W17" s="9" t="n">
        <v>0</v>
      </c>
      <c r="X17" s="9" t="n">
        <v>0</v>
      </c>
      <c r="Y17" s="8" t="inlineStr">
        <is>
          <t>Base cabinets 2'-10" incl. backsplash and upper cabinets 2'-6" run the full 14'-0" width: deducted; P1 on the 1'-8" strip between them and above the uppers.</t>
        </is>
      </c>
      <c r="Z17" s="8" t="inlineStr"/>
      <c r="AA17" s="17">
        <f>M17+N17+O17+P17+Q17+R17+S17+T17+U17-L17</f>
        <v>7.105427357601002e-15</v>
      </c>
    </row>
    <row r="18">
      <c r="A18" s="8" t="inlineStr">
        <is>
          <t>104</t>
        </is>
      </c>
      <c r="B18" s="8" t="inlineStr">
        <is>
          <t>104-W</t>
        </is>
      </c>
      <c r="C18" s="8" t="inlineStr">
        <is>
          <t>West wall (feature wall, P5 tag on A7-1)</t>
        </is>
      </c>
      <c r="D18" s="8" t="inlineStr">
        <is>
          <t>A7-1 finish plan</t>
        </is>
      </c>
      <c r="E18" s="8" t="inlineStr">
        <is>
          <t>existing exterior CMU</t>
        </is>
      </c>
      <c r="F18" s="9" t="n">
        <v>9.9</v>
      </c>
      <c r="G18" s="8" t="inlineStr">
        <is>
          <t>9.33 ft</t>
        </is>
      </c>
      <c r="H18" s="9" t="n">
        <v>92.90000000000001</v>
      </c>
      <c r="I18" s="8" t="inlineStr"/>
      <c r="J18" s="9" t="n">
        <v>0</v>
      </c>
      <c r="K18" s="9" t="n">
        <v>0</v>
      </c>
      <c r="L18" s="9">
        <f>H18-J18-K18</f>
        <v>92.9</v>
      </c>
      <c r="M18" s="9" t="n">
        <v>0</v>
      </c>
      <c r="N18" s="9" t="n">
        <v>0</v>
      </c>
      <c r="O18" s="9" t="n">
        <v>0</v>
      </c>
      <c r="P18" s="9" t="n">
        <v>0</v>
      </c>
      <c r="Q18" s="9" t="n">
        <v>92.90000000000001</v>
      </c>
      <c r="R18" s="9" t="n">
        <v>0</v>
      </c>
      <c r="S18" s="9" t="n">
        <v>0</v>
      </c>
      <c r="T18" s="9" t="n">
        <v>0</v>
      </c>
      <c r="U18" s="9" t="n">
        <v>0</v>
      </c>
      <c r="V18" s="9" t="n">
        <v>0</v>
      </c>
      <c r="W18" s="9" t="n">
        <v>0</v>
      </c>
      <c r="X18" s="9" t="n">
        <v>0</v>
      </c>
      <c r="Y18" s="8" t="inlineStr">
        <is>
          <t>Feature wall paint P5 per the finish plan tag; no elevation drawn.</t>
        </is>
      </c>
      <c r="Z18" s="8" t="inlineStr"/>
      <c r="AA18" s="17">
        <f>M18+N18+O18+P18+Q18+R18+S18+T18+U18-L18</f>
        <v>0.0</v>
      </c>
    </row>
    <row r="19">
      <c r="A19" s="11" t="n"/>
      <c r="B19" s="11" t="inlineStr">
        <is>
          <t>Room 104 subtotal</t>
        </is>
      </c>
      <c r="C19" s="11" t="n"/>
      <c r="D19" s="11" t="n"/>
      <c r="E19" s="11" t="n"/>
      <c r="F19" s="12">
        <f>SUM(F15:F18)</f>
        <v>47.6</v>
      </c>
      <c r="G19" s="11" t="n"/>
      <c r="H19" s="12">
        <f>SUM(H15:H18)</f>
        <v>445.19999999999993</v>
      </c>
      <c r="I19" s="11" t="n"/>
      <c r="J19" s="12">
        <f>SUM(J15:J18)</f>
        <v>81.3</v>
      </c>
      <c r="K19" s="12">
        <f>SUM(K15:K18)</f>
        <v>74.1</v>
      </c>
      <c r="L19" s="12">
        <f>SUM(L15:L18)</f>
        <v>289.8</v>
      </c>
      <c r="M19" s="12">
        <f>SUM(M15:M18)</f>
        <v>196.79999999999998</v>
      </c>
      <c r="N19" s="12">
        <f>SUM(N15:N18)</f>
        <v>0.0</v>
      </c>
      <c r="O19" s="12">
        <f>SUM(O15:O18)</f>
        <v>0.0</v>
      </c>
      <c r="P19" s="12">
        <f>SUM(P15:P18)</f>
        <v>0.0</v>
      </c>
      <c r="Q19" s="12">
        <f>SUM(Q15:Q18)</f>
        <v>92.9</v>
      </c>
      <c r="R19" s="12">
        <f>SUM(R15:R18)</f>
        <v>0.0</v>
      </c>
      <c r="S19" s="12">
        <f>SUM(S15:S18)</f>
        <v>0.0</v>
      </c>
      <c r="T19" s="12">
        <f>SUM(T15:T18)</f>
        <v>0.0</v>
      </c>
      <c r="U19" s="12">
        <f>SUM(U15:U18)</f>
        <v>0.0</v>
      </c>
      <c r="V19" s="12">
        <f>SUM(V15:V18)</f>
        <v>0.0</v>
      </c>
      <c r="W19" s="12">
        <f>SUM(W15:W18)</f>
        <v>0.0</v>
      </c>
      <c r="X19" s="12">
        <f>SUM(X15:X18)</f>
        <v>0.0</v>
      </c>
      <c r="Y19" s="11" t="n"/>
      <c r="Z19" s="11" t="n"/>
      <c r="AA19" s="23">
        <f>M19+N19+O19+P19+Q19+R19+S19+T19+U19-L19</f>
        <v>-0.10000000000002274</v>
      </c>
    </row>
    <row r="20">
      <c r="A20" s="8" t="inlineStr">
        <is>
          <t>105</t>
        </is>
      </c>
      <c r="B20" s="8" t="inlineStr">
        <is>
          <t>105-E</t>
        </is>
      </c>
      <c r="C20" s="8" t="inlineStr">
        <is>
          <t>East wall (105 face of the 105/112 wall), sloped 3:12 ceiling</t>
        </is>
      </c>
      <c r="D20" s="8" t="inlineStr">
        <is>
          <t>1/A5-1</t>
        </is>
      </c>
      <c r="E20" s="8" t="inlineStr">
        <is>
          <t>new CMU to 11'-4", GWB on metal studs above</t>
        </is>
      </c>
      <c r="F20" s="9" t="n">
        <v>36.1</v>
      </c>
      <c r="G20" s="8" t="inlineStr">
        <is>
          <t>sloped 16.6-25.6 ft</t>
        </is>
      </c>
      <c r="H20" s="9" t="n">
        <v>760.8</v>
      </c>
      <c r="I20" s="8" t="inlineStr"/>
      <c r="J20" s="9" t="n">
        <v>0</v>
      </c>
      <c r="K20" s="9" t="n">
        <v>0</v>
      </c>
      <c r="L20" s="9">
        <f>H20-J20-K20</f>
        <v>760.8</v>
      </c>
      <c r="M20" s="9" t="n">
        <v>453.2</v>
      </c>
      <c r="N20" s="9" t="n">
        <v>90.7</v>
      </c>
      <c r="O20" s="9" t="n">
        <v>0</v>
      </c>
      <c r="P20" s="9" t="n">
        <v>96.2</v>
      </c>
      <c r="Q20" s="9" t="n">
        <v>120.6</v>
      </c>
      <c r="R20" s="9" t="n">
        <v>0</v>
      </c>
      <c r="S20" s="9" t="n">
        <v>0</v>
      </c>
      <c r="T20" s="9" t="n">
        <v>0</v>
      </c>
      <c r="U20" s="9" t="n">
        <v>0</v>
      </c>
      <c r="V20" s="9" t="n">
        <v>130.9</v>
      </c>
      <c r="W20" s="9" t="n">
        <v>0</v>
      </c>
      <c r="X20" s="9" t="n">
        <v>0</v>
      </c>
      <c r="Y20" s="8" t="inlineStr">
        <is>
          <t>Accent zones = exact vector polygons (fill rect x clip path), trapezoids under the slope; P1 = residual.</t>
        </is>
      </c>
      <c r="Z20" s="8" t="inlineStr">
        <is>
          <t>plan LF 36.00 vs elevation 36.05 (-0.1%)</t>
        </is>
      </c>
      <c r="AA20" s="17">
        <f>M20+N20+O20+P20+Q20+R20+S20+T20+U20-L20</f>
        <v>-0.09999999999990905</v>
      </c>
    </row>
    <row r="21">
      <c r="A21" s="11" t="n"/>
      <c r="B21" s="11" t="inlineStr">
        <is>
          <t>Room 105 subtotal</t>
        </is>
      </c>
      <c r="C21" s="11" t="n"/>
      <c r="D21" s="11" t="n"/>
      <c r="E21" s="11" t="n"/>
      <c r="F21" s="12">
        <f>SUM(F20:F20)</f>
        <v>36.1</v>
      </c>
      <c r="G21" s="11" t="n"/>
      <c r="H21" s="12">
        <f>SUM(H20:H20)</f>
        <v>760.8</v>
      </c>
      <c r="I21" s="11" t="n"/>
      <c r="J21" s="12">
        <f>SUM(J20:J20)</f>
        <v>0.0</v>
      </c>
      <c r="K21" s="12">
        <f>SUM(K20:K20)</f>
        <v>0.0</v>
      </c>
      <c r="L21" s="12">
        <f>SUM(L20:L20)</f>
        <v>760.8</v>
      </c>
      <c r="M21" s="12">
        <f>SUM(M20:M20)</f>
        <v>453.2</v>
      </c>
      <c r="N21" s="12">
        <f>SUM(N20:N20)</f>
        <v>90.7</v>
      </c>
      <c r="O21" s="12">
        <f>SUM(O20:O20)</f>
        <v>0.0</v>
      </c>
      <c r="P21" s="12">
        <f>SUM(P20:P20)</f>
        <v>96.2</v>
      </c>
      <c r="Q21" s="12">
        <f>SUM(Q20:Q20)</f>
        <v>120.6</v>
      </c>
      <c r="R21" s="12">
        <f>SUM(R20:R20)</f>
        <v>0.0</v>
      </c>
      <c r="S21" s="12">
        <f>SUM(S20:S20)</f>
        <v>0.0</v>
      </c>
      <c r="T21" s="12">
        <f>SUM(T20:T20)</f>
        <v>0.0</v>
      </c>
      <c r="U21" s="12">
        <f>SUM(U20:U20)</f>
        <v>0.0</v>
      </c>
      <c r="V21" s="12">
        <f>SUM(V20:V20)</f>
        <v>130.9</v>
      </c>
      <c r="W21" s="12">
        <f>SUM(W20:W20)</f>
        <v>0.0</v>
      </c>
      <c r="X21" s="12">
        <f>SUM(X20:X20)</f>
        <v>0.0</v>
      </c>
      <c r="Y21" s="11" t="n"/>
      <c r="Z21" s="11" t="n"/>
      <c r="AA21" s="23">
        <f>M21+N21+O21+P21+Q21+R21+S21+T21+U21-L21</f>
        <v>-0.09999999999990905</v>
      </c>
    </row>
    <row r="22">
      <c r="A22" s="8" t="inlineStr">
        <is>
          <t>111</t>
        </is>
      </c>
      <c r="B22" s="8" t="inlineStr">
        <is>
          <t>111-ALL</t>
        </is>
      </c>
      <c r="C22" s="8" t="inlineStr">
        <is>
          <t>Vestibule 111, all walls</t>
        </is>
      </c>
      <c r="D22" s="8" t="inlineStr">
        <is>
          <t>Plan A1-1/A7-1 (traced outline)</t>
        </is>
      </c>
      <c r="E22" s="8" t="inlineStr">
        <is>
          <t>CMU</t>
        </is>
      </c>
      <c r="F22" s="9" t="n">
        <v>27.5</v>
      </c>
      <c r="G22" s="8" t="inlineStr">
        <is>
          <t>9.33 ft</t>
        </is>
      </c>
      <c r="H22" s="9" t="n">
        <v>256.9</v>
      </c>
      <c r="I22" s="8" t="inlineStr">
        <is>
          <t>111 exterior door (existing)</t>
        </is>
      </c>
      <c r="J22" s="9" t="n">
        <v>28</v>
      </c>
      <c r="K22" s="9" t="n">
        <v>0</v>
      </c>
      <c r="L22" s="9">
        <f>H22-J22-K22</f>
        <v>228.89999999999998</v>
      </c>
      <c r="M22" s="9" t="n">
        <v>150.5</v>
      </c>
      <c r="N22" s="9" t="n">
        <v>0</v>
      </c>
      <c r="O22" s="9" t="n">
        <v>78.40000000000001</v>
      </c>
      <c r="P22" s="9" t="n">
        <v>0</v>
      </c>
      <c r="Q22" s="9" t="n">
        <v>0</v>
      </c>
      <c r="R22" s="9" t="n">
        <v>0</v>
      </c>
      <c r="S22" s="9" t="n">
        <v>0</v>
      </c>
      <c r="T22" s="9" t="n">
        <v>0</v>
      </c>
      <c r="U22" s="9" t="n">
        <v>0</v>
      </c>
      <c r="V22" s="9" t="n">
        <v>0</v>
      </c>
      <c r="W22" s="9" t="n">
        <v>0</v>
      </c>
      <c r="X22" s="9" t="n">
        <v>0</v>
      </c>
      <c r="Y22" s="8" t="inlineStr">
        <is>
          <t>P3 wainscot 3'-4" ("wainscot typical in all corridors") + P1 above. Ceiling 9'-4" assumed (RFI-09).</t>
        </is>
      </c>
      <c r="Z22" s="8" t="inlineStr"/>
      <c r="AA22" s="17">
        <f>M22+N22+O22+P22+Q22+R22+S22+T22+U22-L22</f>
        <v>2.842170943040401e-14</v>
      </c>
    </row>
    <row r="23">
      <c r="A23" s="11" t="n"/>
      <c r="B23" s="11" t="inlineStr">
        <is>
          <t>Room 111 subtotal</t>
        </is>
      </c>
      <c r="C23" s="11" t="n"/>
      <c r="D23" s="11" t="n"/>
      <c r="E23" s="11" t="n"/>
      <c r="F23" s="12">
        <f>SUM(F22:F22)</f>
        <v>27.5</v>
      </c>
      <c r="G23" s="11" t="n"/>
      <c r="H23" s="12">
        <f>SUM(H22:H22)</f>
        <v>256.9</v>
      </c>
      <c r="I23" s="11" t="n"/>
      <c r="J23" s="12">
        <f>SUM(J22:J22)</f>
        <v>28.0</v>
      </c>
      <c r="K23" s="12">
        <f>SUM(K22:K22)</f>
        <v>0.0</v>
      </c>
      <c r="L23" s="12">
        <f>SUM(L22:L22)</f>
        <v>228.89999999999998</v>
      </c>
      <c r="M23" s="12">
        <f>SUM(M22:M22)</f>
        <v>150.5</v>
      </c>
      <c r="N23" s="12">
        <f>SUM(N22:N22)</f>
        <v>0.0</v>
      </c>
      <c r="O23" s="12">
        <f>SUM(O22:O22)</f>
        <v>78.4</v>
      </c>
      <c r="P23" s="12">
        <f>SUM(P22:P22)</f>
        <v>0.0</v>
      </c>
      <c r="Q23" s="12">
        <f>SUM(Q22:Q22)</f>
        <v>0.0</v>
      </c>
      <c r="R23" s="12">
        <f>SUM(R22:R22)</f>
        <v>0.0</v>
      </c>
      <c r="S23" s="12">
        <f>SUM(S22:S22)</f>
        <v>0.0</v>
      </c>
      <c r="T23" s="12">
        <f>SUM(T22:T22)</f>
        <v>0.0</v>
      </c>
      <c r="U23" s="12">
        <f>SUM(U22:U22)</f>
        <v>0.0</v>
      </c>
      <c r="V23" s="12">
        <f>SUM(V22:V22)</f>
        <v>0.0</v>
      </c>
      <c r="W23" s="12">
        <f>SUM(W22:W22)</f>
        <v>0.0</v>
      </c>
      <c r="X23" s="12">
        <f>SUM(X22:X22)</f>
        <v>0.0</v>
      </c>
      <c r="Y23" s="11" t="n"/>
      <c r="Z23" s="11" t="n"/>
      <c r="AA23" s="23">
        <f>M23+N23+O23+P23+Q23+R23+S23+T23+U23-L23</f>
        <v>2.842170943040401e-14</v>
      </c>
    </row>
    <row r="24">
      <c r="A24" s="8" t="inlineStr">
        <is>
          <t>112</t>
        </is>
      </c>
      <c r="B24" s="8" t="inlineStr">
        <is>
          <t>112-W</t>
        </is>
      </c>
      <c r="C24" s="8" t="inlineStr">
        <is>
          <t>West wall (112 face of the 105/112 wall)</t>
        </is>
      </c>
      <c r="D24" s="8" t="inlineStr">
        <is>
          <t>1/A5-2</t>
        </is>
      </c>
      <c r="E24" s="8" t="inlineStr">
        <is>
          <t>new CMU to 11'-4" (wainscot bands), GWB on metal studs above</t>
        </is>
      </c>
      <c r="F24" s="9" t="n">
        <v>34.8</v>
      </c>
      <c r="G24" s="8" t="inlineStr">
        <is>
          <t>sloped 16.8-25.5 ft</t>
        </is>
      </c>
      <c r="H24" s="9" t="n">
        <v>734.2</v>
      </c>
      <c r="I24" s="8" t="inlineStr"/>
      <c r="J24" s="9" t="n">
        <v>0</v>
      </c>
      <c r="K24" s="9" t="n">
        <v>0</v>
      </c>
      <c r="L24" s="9">
        <f>H24-J24-K24</f>
        <v>734.2</v>
      </c>
      <c r="M24" s="9" t="n">
        <v>452.7</v>
      </c>
      <c r="N24" s="9" t="n">
        <v>46.4</v>
      </c>
      <c r="O24" s="9" t="n">
        <v>115.9</v>
      </c>
      <c r="P24" s="9" t="n">
        <v>96</v>
      </c>
      <c r="Q24" s="9" t="n">
        <v>23.2</v>
      </c>
      <c r="R24" s="9" t="n">
        <v>0</v>
      </c>
      <c r="S24" s="9" t="n">
        <v>0</v>
      </c>
      <c r="T24" s="9" t="n">
        <v>0</v>
      </c>
      <c r="U24" s="9" t="n">
        <v>0</v>
      </c>
      <c r="V24" s="9" t="n">
        <v>0</v>
      </c>
      <c r="W24" s="9" t="n">
        <v>96</v>
      </c>
      <c r="X24" s="9" t="n">
        <v>6</v>
      </c>
      <c r="Y24" s="8" t="inlineStr">
        <is>
          <t>Bands from written dims (P3 3'-4", P2 1'-4", P5 8") x wall length, net of doors and R1 windows that cross them; marker board MB-1 not deducted. P4 = accent rectangles in the Tectum panel locations (see RFI-05).</t>
        </is>
      </c>
      <c r="Z24" s="8" t="inlineStr">
        <is>
          <t>width 34.78 vs plan 34.78 LF</t>
        </is>
      </c>
      <c r="AA24" s="17">
        <f>M24+N24+O24+P24+Q24+R24+S24+T24+U24-L24</f>
        <v>0.0</v>
      </c>
    </row>
    <row r="25">
      <c r="A25" s="8" t="inlineStr">
        <is>
          <t>112</t>
        </is>
      </c>
      <c r="B25" s="8" t="inlineStr">
        <is>
          <t>112-N</t>
        </is>
      </c>
      <c r="C25" s="8" t="inlineStr">
        <is>
          <t>North wall</t>
        </is>
      </c>
      <c r="D25" s="8" t="inlineStr">
        <is>
          <t>2/A5-2</t>
        </is>
      </c>
      <c r="E25" s="8" t="inlineStr">
        <is>
          <t>new CMU to 11'-4" (wainscot bands), GWB on metal studs above</t>
        </is>
      </c>
      <c r="F25" s="9" t="n">
        <v>28.1</v>
      </c>
      <c r="G25" s="8" t="inlineStr">
        <is>
          <t>11.67 ft</t>
        </is>
      </c>
      <c r="H25" s="9" t="n">
        <v>327.9</v>
      </c>
      <c r="I25" s="8" t="inlineStr">
        <is>
          <t>112B, R1 (north 1), R1 (north 2), grille (1), grille (2)</t>
        </is>
      </c>
      <c r="J25" s="9" t="n">
        <v>79</v>
      </c>
      <c r="K25" s="9" t="n">
        <v>0</v>
      </c>
      <c r="L25" s="9">
        <f>H25-J25-K25</f>
        <v>248.89999999999998</v>
      </c>
      <c r="M25" s="9" t="n">
        <v>32.3</v>
      </c>
      <c r="N25" s="9" t="n">
        <v>17.5</v>
      </c>
      <c r="O25" s="9" t="n">
        <v>83.7</v>
      </c>
      <c r="P25" s="9" t="n">
        <v>106.7</v>
      </c>
      <c r="Q25" s="9" t="n">
        <v>8.699999999999999</v>
      </c>
      <c r="R25" s="9" t="n">
        <v>0</v>
      </c>
      <c r="S25" s="9" t="n">
        <v>0</v>
      </c>
      <c r="T25" s="9" t="n">
        <v>0</v>
      </c>
      <c r="U25" s="9" t="n">
        <v>0</v>
      </c>
      <c r="V25" s="9" t="n">
        <v>0</v>
      </c>
      <c r="W25" s="9" t="n">
        <v>106.7</v>
      </c>
      <c r="X25" s="9" t="n">
        <v>4</v>
      </c>
      <c r="Y25" s="8" t="inlineStr">
        <is>
          <t>Bands from written dims (P3 3'-4", P2 1'-4", P5 8") x wall length, net of doors and R1 windows that cross them; marker board MB-1 not deducted. P4 = accent rectangles in the Tectum panel locations (see RFI-05).</t>
        </is>
      </c>
      <c r="Z25" s="8" t="inlineStr">
        <is>
          <t>width 28.11 vs plan 28.1 LF</t>
        </is>
      </c>
      <c r="AA25" s="17">
        <f>M25+N25+O25+P25+Q25+R25+S25+T25+U25-L25</f>
        <v>0.0</v>
      </c>
    </row>
    <row r="26">
      <c r="A26" s="8" t="inlineStr">
        <is>
          <t>112</t>
        </is>
      </c>
      <c r="B26" s="8" t="inlineStr">
        <is>
          <t>112-E</t>
        </is>
      </c>
      <c r="C26" s="8" t="inlineStr">
        <is>
          <t>East wall</t>
        </is>
      </c>
      <c r="D26" s="8" t="inlineStr">
        <is>
          <t>3/A5-2</t>
        </is>
      </c>
      <c r="E26" s="8" t="inlineStr">
        <is>
          <t>new CMU to 11'-4" (wainscot bands), GWB on metal studs above</t>
        </is>
      </c>
      <c r="F26" s="9" t="n">
        <v>34.8</v>
      </c>
      <c r="G26" s="8" t="inlineStr">
        <is>
          <t>sloped 16.8-25.5 ft</t>
        </is>
      </c>
      <c r="H26" s="9" t="n">
        <v>734.1</v>
      </c>
      <c r="I26" s="8" t="inlineStr">
        <is>
          <t>113 (pair)</t>
        </is>
      </c>
      <c r="J26" s="9" t="n">
        <v>44.3</v>
      </c>
      <c r="K26" s="9" t="n">
        <v>0</v>
      </c>
      <c r="L26" s="9">
        <f>H26-J26-K26</f>
        <v>689.8000000000001</v>
      </c>
      <c r="M26" s="9" t="n">
        <v>410</v>
      </c>
      <c r="N26" s="9" t="n">
        <v>37.9</v>
      </c>
      <c r="O26" s="9" t="n">
        <v>94.8</v>
      </c>
      <c r="P26" s="9" t="n">
        <v>128</v>
      </c>
      <c r="Q26" s="9" t="n">
        <v>19</v>
      </c>
      <c r="R26" s="9" t="n">
        <v>0</v>
      </c>
      <c r="S26" s="9" t="n">
        <v>0</v>
      </c>
      <c r="T26" s="9" t="n">
        <v>0</v>
      </c>
      <c r="U26" s="9" t="n">
        <v>0</v>
      </c>
      <c r="V26" s="9" t="n">
        <v>0</v>
      </c>
      <c r="W26" s="9" t="n">
        <v>128</v>
      </c>
      <c r="X26" s="9" t="n">
        <v>6</v>
      </c>
      <c r="Y26" s="8" t="inlineStr">
        <is>
          <t>Bands from written dims (P3 3'-4", P2 1'-4", P5 8") x wall length, net of doors and R1 windows that cross them; marker board MB-1 not deducted. P4 = accent rectangles in the Tectum panel locations (see RFI-05).</t>
        </is>
      </c>
      <c r="Z26" s="8" t="inlineStr">
        <is>
          <t>width 34.78 vs plan 34.78 LF</t>
        </is>
      </c>
      <c r="AA26" s="17">
        <f>M26+N26+O26+P26+Q26+R26+S26+T26+U26-L26</f>
        <v>-0.10000000000013642</v>
      </c>
    </row>
    <row r="27">
      <c r="A27" s="8" t="inlineStr">
        <is>
          <t>112</t>
        </is>
      </c>
      <c r="B27" s="8" t="inlineStr">
        <is>
          <t>112-S</t>
        </is>
      </c>
      <c r="C27" s="8" t="inlineStr">
        <is>
          <t>South wall</t>
        </is>
      </c>
      <c r="D27" s="8" t="inlineStr">
        <is>
          <t>4/A5-2</t>
        </is>
      </c>
      <c r="E27" s="8" t="inlineStr">
        <is>
          <t>new CMU to 11'-4" (wainscot bands), GWB on metal studs above</t>
        </is>
      </c>
      <c r="F27" s="9" t="n">
        <v>28.1</v>
      </c>
      <c r="G27" s="8" t="inlineStr">
        <is>
          <t>11.33 ft</t>
        </is>
      </c>
      <c r="H27" s="9" t="n">
        <v>318.5</v>
      </c>
      <c r="I27" s="8" t="inlineStr">
        <is>
          <t>112A, R1 (south 1), R1 (south 2), grille (3), grille (4)</t>
        </is>
      </c>
      <c r="J27" s="9" t="n">
        <v>79</v>
      </c>
      <c r="K27" s="9" t="n">
        <v>0</v>
      </c>
      <c r="L27" s="9">
        <f>H27-J27-K27</f>
        <v>239.5</v>
      </c>
      <c r="M27" s="9" t="n">
        <v>45.6</v>
      </c>
      <c r="N27" s="9" t="n">
        <v>17.5</v>
      </c>
      <c r="O27" s="9" t="n">
        <v>83.7</v>
      </c>
      <c r="P27" s="9" t="n">
        <v>84</v>
      </c>
      <c r="Q27" s="9" t="n">
        <v>8.699999999999999</v>
      </c>
      <c r="R27" s="9" t="n">
        <v>0</v>
      </c>
      <c r="S27" s="9" t="n">
        <v>0</v>
      </c>
      <c r="T27" s="9" t="n">
        <v>0</v>
      </c>
      <c r="U27" s="9" t="n">
        <v>0</v>
      </c>
      <c r="V27" s="9" t="n">
        <v>0</v>
      </c>
      <c r="W27" s="9" t="n">
        <v>84</v>
      </c>
      <c r="X27" s="9" t="n">
        <v>4</v>
      </c>
      <c r="Y27" s="8" t="inlineStr">
        <is>
          <t>Bands from written dims (P3 3'-4", P2 1'-4", P5 8") x wall length, net of doors and R1 windows that cross them; marker board MB-1 not deducted. P4 = accent rectangles in the Tectum panel locations (see RFI-05).</t>
        </is>
      </c>
      <c r="Z27" s="8" t="inlineStr">
        <is>
          <t>width 28.11 vs plan 28.1 LF</t>
        </is>
      </c>
      <c r="AA27" s="17">
        <f>M27+N27+O27+P27+Q27+R27+S27+T27+U27-L27</f>
        <v>0.0</v>
      </c>
    </row>
    <row r="28">
      <c r="A28" s="11" t="n"/>
      <c r="B28" s="11" t="inlineStr">
        <is>
          <t>Room 112 subtotal</t>
        </is>
      </c>
      <c r="C28" s="11" t="n"/>
      <c r="D28" s="11" t="n"/>
      <c r="E28" s="11" t="n"/>
      <c r="F28" s="12">
        <f>SUM(F24:F27)</f>
        <v>125.79999999999998</v>
      </c>
      <c r="G28" s="11" t="n"/>
      <c r="H28" s="12">
        <f>SUM(H24:H27)</f>
        <v>2114.7</v>
      </c>
      <c r="I28" s="11" t="n"/>
      <c r="J28" s="12">
        <f>SUM(J24:J27)</f>
        <v>202.3</v>
      </c>
      <c r="K28" s="12">
        <f>SUM(K24:K27)</f>
        <v>0.0</v>
      </c>
      <c r="L28" s="12">
        <f>SUM(L24:L27)</f>
        <v>1912.4</v>
      </c>
      <c r="M28" s="12">
        <f>SUM(M24:M27)</f>
        <v>940.6</v>
      </c>
      <c r="N28" s="12">
        <f>SUM(N24:N27)</f>
        <v>119.3</v>
      </c>
      <c r="O28" s="12">
        <f>SUM(O24:O27)</f>
        <v>378.1</v>
      </c>
      <c r="P28" s="12">
        <f>SUM(P24:P27)</f>
        <v>414.7</v>
      </c>
      <c r="Q28" s="12">
        <f>SUM(Q24:Q27)</f>
        <v>59.599999999999994</v>
      </c>
      <c r="R28" s="12">
        <f>SUM(R24:R27)</f>
        <v>0.0</v>
      </c>
      <c r="S28" s="12">
        <f>SUM(S24:S27)</f>
        <v>0.0</v>
      </c>
      <c r="T28" s="12">
        <f>SUM(T24:T27)</f>
        <v>0.0</v>
      </c>
      <c r="U28" s="12">
        <f>SUM(U24:U27)</f>
        <v>0.0</v>
      </c>
      <c r="V28" s="12">
        <f>SUM(V24:V27)</f>
        <v>0.0</v>
      </c>
      <c r="W28" s="12">
        <f>SUM(W24:W27)</f>
        <v>414.7</v>
      </c>
      <c r="X28" s="12">
        <f>SUM(X24:X27)</f>
        <v>20.0</v>
      </c>
      <c r="Y28" s="11" t="n"/>
      <c r="Z28" s="11" t="n"/>
      <c r="AA28" s="23">
        <f>M28+N28+O28+P28+Q28+R28+S28+T28+U28-L28</f>
        <v>-0.10000000000013642</v>
      </c>
    </row>
    <row r="29">
      <c r="A29" s="8" t="inlineStr">
        <is>
          <t>113</t>
        </is>
      </c>
      <c r="B29" s="8" t="inlineStr">
        <is>
          <t>113-ALL</t>
        </is>
      </c>
      <c r="C29" s="8" t="inlineStr">
        <is>
          <t>Storage 113, all walls</t>
        </is>
      </c>
      <c r="D29" s="8" t="inlineStr">
        <is>
          <t>Plan A1-1/A7-1 (traced outline)</t>
        </is>
      </c>
      <c r="E29" s="8" t="inlineStr">
        <is>
          <t>CMU</t>
        </is>
      </c>
      <c r="F29" s="9" t="n">
        <v>39.5</v>
      </c>
      <c r="G29" s="8" t="inlineStr">
        <is>
          <t>9.00 ft</t>
        </is>
      </c>
      <c r="H29" s="9" t="n">
        <v>355.9</v>
      </c>
      <c r="I29" s="8" t="inlineStr">
        <is>
          <t>113 (pair)</t>
        </is>
      </c>
      <c r="J29" s="9" t="n">
        <v>44.3</v>
      </c>
      <c r="K29" s="9" t="n">
        <v>0</v>
      </c>
      <c r="L29" s="9">
        <f>H29-J29-K29</f>
        <v>311.59999999999997</v>
      </c>
      <c r="M29" s="9" t="n">
        <v>311.6</v>
      </c>
      <c r="N29" s="9" t="n">
        <v>0</v>
      </c>
      <c r="O29" s="9" t="n">
        <v>0</v>
      </c>
      <c r="P29" s="9" t="n">
        <v>0</v>
      </c>
      <c r="Q29" s="9" t="n">
        <v>0</v>
      </c>
      <c r="R29" s="9" t="n">
        <v>0</v>
      </c>
      <c r="S29" s="9" t="n">
        <v>0</v>
      </c>
      <c r="T29" s="9" t="n">
        <v>0</v>
      </c>
      <c r="U29" s="9" t="n">
        <v>0</v>
      </c>
      <c r="V29" s="9" t="n">
        <v>0</v>
      </c>
      <c r="W29" s="9" t="n">
        <v>0</v>
      </c>
      <c r="X29" s="9" t="n">
        <v>0</v>
      </c>
      <c r="Y29" s="8" t="inlineStr">
        <is>
          <t>P1 per schedule. Ceiling 9'-0" assumed (no RCP symbol, RFI-09).</t>
        </is>
      </c>
      <c r="Z29" s="8" t="inlineStr"/>
      <c r="AA29" s="17">
        <f>M29+N29+O29+P29+Q29+R29+S29+T29+U29-L29</f>
        <v>5.684341886080802e-14</v>
      </c>
    </row>
    <row r="30">
      <c r="A30" s="11" t="n"/>
      <c r="B30" s="11" t="inlineStr">
        <is>
          <t>Room 113 subtotal</t>
        </is>
      </c>
      <c r="C30" s="11" t="n"/>
      <c r="D30" s="11" t="n"/>
      <c r="E30" s="11" t="n"/>
      <c r="F30" s="12">
        <f>SUM(F29:F29)</f>
        <v>39.5</v>
      </c>
      <c r="G30" s="11" t="n"/>
      <c r="H30" s="12">
        <f>SUM(H29:H29)</f>
        <v>355.9</v>
      </c>
      <c r="I30" s="11" t="n"/>
      <c r="J30" s="12">
        <f>SUM(J29:J29)</f>
        <v>44.3</v>
      </c>
      <c r="K30" s="12">
        <f>SUM(K29:K29)</f>
        <v>0.0</v>
      </c>
      <c r="L30" s="12">
        <f>SUM(L29:L29)</f>
        <v>311.59999999999997</v>
      </c>
      <c r="M30" s="12">
        <f>SUM(M29:M29)</f>
        <v>311.6</v>
      </c>
      <c r="N30" s="12">
        <f>SUM(N29:N29)</f>
        <v>0.0</v>
      </c>
      <c r="O30" s="12">
        <f>SUM(O29:O29)</f>
        <v>0.0</v>
      </c>
      <c r="P30" s="12">
        <f>SUM(P29:P29)</f>
        <v>0.0</v>
      </c>
      <c r="Q30" s="12">
        <f>SUM(Q29:Q29)</f>
        <v>0.0</v>
      </c>
      <c r="R30" s="12">
        <f>SUM(R29:R29)</f>
        <v>0.0</v>
      </c>
      <c r="S30" s="12">
        <f>SUM(S29:S29)</f>
        <v>0.0</v>
      </c>
      <c r="T30" s="12">
        <f>SUM(T29:T29)</f>
        <v>0.0</v>
      </c>
      <c r="U30" s="12">
        <f>SUM(U29:U29)</f>
        <v>0.0</v>
      </c>
      <c r="V30" s="12">
        <f>SUM(V29:V29)</f>
        <v>0.0</v>
      </c>
      <c r="W30" s="12">
        <f>SUM(W29:W29)</f>
        <v>0.0</v>
      </c>
      <c r="X30" s="12">
        <f>SUM(X29:X29)</f>
        <v>0.0</v>
      </c>
      <c r="Y30" s="11" t="n"/>
      <c r="Z30" s="11" t="n"/>
      <c r="AA30" s="23">
        <f>M30+N30+O30+P30+Q30+R30+S30+T30+U30-L30</f>
        <v>5.684341886080802e-14</v>
      </c>
    </row>
    <row r="31">
      <c r="A31" s="8" t="inlineStr">
        <is>
          <t>114</t>
        </is>
      </c>
      <c r="B31" s="8" t="inlineStr">
        <is>
          <t>114-ALL</t>
        </is>
      </c>
      <c r="C31" s="8" t="inlineStr">
        <is>
          <t>Craft 114, all walls</t>
        </is>
      </c>
      <c r="D31" s="8" t="inlineStr">
        <is>
          <t>Plan A1-1/A7-1 (traced outline)</t>
        </is>
      </c>
      <c r="E31" s="8" t="inlineStr">
        <is>
          <t>CMU</t>
        </is>
      </c>
      <c r="F31" s="9" t="n">
        <v>86.8</v>
      </c>
      <c r="G31" s="8" t="inlineStr">
        <is>
          <t>9.00 ft</t>
        </is>
      </c>
      <c r="H31" s="9" t="n">
        <v>780.8</v>
      </c>
      <c r="I31" s="8" t="inlineStr">
        <is>
          <t>114 (pair, existing)</t>
        </is>
      </c>
      <c r="J31" s="9" t="n">
        <v>42</v>
      </c>
      <c r="K31" s="9" t="n">
        <v>0</v>
      </c>
      <c r="L31" s="9">
        <f>H31-J31-K31</f>
        <v>738.8</v>
      </c>
      <c r="M31" s="9" t="n">
        <v>738.8</v>
      </c>
      <c r="N31" s="9" t="n">
        <v>0</v>
      </c>
      <c r="O31" s="9" t="n">
        <v>0</v>
      </c>
      <c r="P31" s="9" t="n">
        <v>0</v>
      </c>
      <c r="Q31" s="9" t="n">
        <v>0</v>
      </c>
      <c r="R31" s="9" t="n">
        <v>0</v>
      </c>
      <c r="S31" s="9" t="n">
        <v>0</v>
      </c>
      <c r="T31" s="9" t="n">
        <v>0</v>
      </c>
      <c r="U31" s="9" t="n">
        <v>0</v>
      </c>
      <c r="V31" s="9" t="n">
        <v>0</v>
      </c>
      <c r="W31" s="9" t="n">
        <v>0</v>
      </c>
      <c r="X31" s="9" t="n">
        <v>0</v>
      </c>
      <c r="Y31" s="8" t="inlineStr">
        <is>
          <t>P1 per schedule. RCP 9'-0".</t>
        </is>
      </c>
      <c r="Z31" s="8" t="inlineStr"/>
      <c r="AA31" s="17">
        <f>M31+N31+O31+P31+Q31+R31+S31+T31+U31-L31</f>
        <v>0.0</v>
      </c>
    </row>
    <row r="32">
      <c r="A32" s="11" t="n"/>
      <c r="B32" s="11" t="inlineStr">
        <is>
          <t>Room 114 subtotal</t>
        </is>
      </c>
      <c r="C32" s="11" t="n"/>
      <c r="D32" s="11" t="n"/>
      <c r="E32" s="11" t="n"/>
      <c r="F32" s="12">
        <f>SUM(F31:F31)</f>
        <v>86.8</v>
      </c>
      <c r="G32" s="11" t="n"/>
      <c r="H32" s="12">
        <f>SUM(H31:H31)</f>
        <v>780.8</v>
      </c>
      <c r="I32" s="11" t="n"/>
      <c r="J32" s="12">
        <f>SUM(J31:J31)</f>
        <v>42.0</v>
      </c>
      <c r="K32" s="12">
        <f>SUM(K31:K31)</f>
        <v>0.0</v>
      </c>
      <c r="L32" s="12">
        <f>SUM(L31:L31)</f>
        <v>738.8</v>
      </c>
      <c r="M32" s="12">
        <f>SUM(M31:M31)</f>
        <v>738.8</v>
      </c>
      <c r="N32" s="12">
        <f>SUM(N31:N31)</f>
        <v>0.0</v>
      </c>
      <c r="O32" s="12">
        <f>SUM(O31:O31)</f>
        <v>0.0</v>
      </c>
      <c r="P32" s="12">
        <f>SUM(P31:P31)</f>
        <v>0.0</v>
      </c>
      <c r="Q32" s="12">
        <f>SUM(Q31:Q31)</f>
        <v>0.0</v>
      </c>
      <c r="R32" s="12">
        <f>SUM(R31:R31)</f>
        <v>0.0</v>
      </c>
      <c r="S32" s="12">
        <f>SUM(S31:S31)</f>
        <v>0.0</v>
      </c>
      <c r="T32" s="12">
        <f>SUM(T31:T31)</f>
        <v>0.0</v>
      </c>
      <c r="U32" s="12">
        <f>SUM(U31:U31)</f>
        <v>0.0</v>
      </c>
      <c r="V32" s="12">
        <f>SUM(V31:V31)</f>
        <v>0.0</v>
      </c>
      <c r="W32" s="12">
        <f>SUM(W31:W31)</f>
        <v>0.0</v>
      </c>
      <c r="X32" s="12">
        <f>SUM(X31:X31)</f>
        <v>0.0</v>
      </c>
      <c r="Y32" s="11" t="n"/>
      <c r="Z32" s="11" t="n"/>
      <c r="AA32" s="23">
        <f>M32+N32+O32+P32+Q32+R32+S32+T32+U32-L32</f>
        <v>0.0</v>
      </c>
    </row>
    <row r="33">
      <c r="A33" s="8" t="inlineStr">
        <is>
          <t>119</t>
        </is>
      </c>
      <c r="B33" s="8" t="inlineStr">
        <is>
          <t>119-ALL</t>
        </is>
      </c>
      <c r="C33" s="8" t="inlineStr">
        <is>
          <t>All walls (N 38'-1 3/4" with 2 W1, S with casework alcove, MB-1 and doors 119A/120, W and E with W1, E door 119B)</t>
        </is>
      </c>
      <c r="D33" s="8" t="inlineStr">
        <is>
          <t>Plan A1-1/A7-1 + 7-10/A5-3</t>
        </is>
      </c>
      <c r="E33" s="8" t="inlineStr">
        <is>
          <t>new CMU</t>
        </is>
      </c>
      <c r="F33" s="9" t="n">
        <v>118.7</v>
      </c>
      <c r="G33" s="8" t="inlineStr">
        <is>
          <t>9.00 ft (RCP 9'-0" = 8/A5-3 chain)</t>
        </is>
      </c>
      <c r="H33" s="9" t="n">
        <v>1068.3</v>
      </c>
      <c r="I33" s="8" t="inlineStr">
        <is>
          <t>W1 (north 1), W1 (north 2), W1 (west), W1 (east), 119A, 119B, 120 (pair)</t>
        </is>
      </c>
      <c r="J33" s="9" t="n">
        <v>223.2</v>
      </c>
      <c r="K33" s="9" t="n">
        <v>82.90000000000001</v>
      </c>
      <c r="L33" s="9">
        <f>H33-J33-K33</f>
        <v>762.1999999999999</v>
      </c>
      <c r="M33" s="9" t="n">
        <v>308.8</v>
      </c>
      <c r="N33" s="9" t="n">
        <v>64.8</v>
      </c>
      <c r="O33" s="9" t="n">
        <v>323.9</v>
      </c>
      <c r="P33" s="9" t="n">
        <v>0</v>
      </c>
      <c r="Q33" s="9" t="n">
        <v>64.8</v>
      </c>
      <c r="R33" s="9" t="n">
        <v>0</v>
      </c>
      <c r="S33" s="9" t="n">
        <v>0</v>
      </c>
      <c r="T33" s="9" t="n">
        <v>0</v>
      </c>
      <c r="U33" s="9" t="n">
        <v>0</v>
      </c>
      <c r="V33" s="9" t="n">
        <v>0</v>
      </c>
      <c r="W33" s="9" t="n">
        <v>0</v>
      </c>
      <c r="X33" s="9" t="n">
        <v>0</v>
      </c>
      <c r="Y33" s="8" t="inlineStr">
        <is>
          <t>Traced length x 9'-0"; bands P3 3'-4", P2 8", P5 8" (written dims on 7-10/A5-3) along the walls less door widths and the casework alcove; W1 sills are above the bands (bands measure full width on the elevations).</t>
        </is>
      </c>
      <c r="Z33" s="8" t="inlineStr"/>
      <c r="AA33" s="17">
        <f>M33+N33+O33+P33+Q33+R33+S33+T33+U33-L33</f>
        <v>0.10000000000002274</v>
      </c>
    </row>
    <row r="34">
      <c r="A34" s="11" t="n"/>
      <c r="B34" s="11" t="inlineStr">
        <is>
          <t>Room 119 subtotal</t>
        </is>
      </c>
      <c r="C34" s="11" t="n"/>
      <c r="D34" s="11" t="n"/>
      <c r="E34" s="11" t="n"/>
      <c r="F34" s="12">
        <f>SUM(F33:F33)</f>
        <v>118.7</v>
      </c>
      <c r="G34" s="11" t="n"/>
      <c r="H34" s="12">
        <f>SUM(H33:H33)</f>
        <v>1068.3</v>
      </c>
      <c r="I34" s="11" t="n"/>
      <c r="J34" s="12">
        <f>SUM(J33:J33)</f>
        <v>223.2</v>
      </c>
      <c r="K34" s="12">
        <f>SUM(K33:K33)</f>
        <v>82.9</v>
      </c>
      <c r="L34" s="12">
        <f>SUM(L33:L33)</f>
        <v>762.1999999999999</v>
      </c>
      <c r="M34" s="12">
        <f>SUM(M33:M33)</f>
        <v>308.8</v>
      </c>
      <c r="N34" s="12">
        <f>SUM(N33:N33)</f>
        <v>64.8</v>
      </c>
      <c r="O34" s="12">
        <f>SUM(O33:O33)</f>
        <v>323.9</v>
      </c>
      <c r="P34" s="12">
        <f>SUM(P33:P33)</f>
        <v>0.0</v>
      </c>
      <c r="Q34" s="12">
        <f>SUM(Q33:Q33)</f>
        <v>64.8</v>
      </c>
      <c r="R34" s="12">
        <f>SUM(R33:R33)</f>
        <v>0.0</v>
      </c>
      <c r="S34" s="12">
        <f>SUM(S33:S33)</f>
        <v>0.0</v>
      </c>
      <c r="T34" s="12">
        <f>SUM(T33:T33)</f>
        <v>0.0</v>
      </c>
      <c r="U34" s="12">
        <f>SUM(U33:U33)</f>
        <v>0.0</v>
      </c>
      <c r="V34" s="12">
        <f>SUM(V33:V33)</f>
        <v>0.0</v>
      </c>
      <c r="W34" s="12">
        <f>SUM(W33:W33)</f>
        <v>0.0</v>
      </c>
      <c r="X34" s="12">
        <f>SUM(X33:X33)</f>
        <v>0.0</v>
      </c>
      <c r="Y34" s="11" t="n"/>
      <c r="Z34" s="11" t="n"/>
      <c r="AA34" s="23">
        <f>M34+N34+O34+P34+Q34+R34+S34+T34+U34-L34</f>
        <v>0.10000000000002274</v>
      </c>
    </row>
    <row r="35">
      <c r="A35" s="8" t="inlineStr">
        <is>
          <t>120</t>
        </is>
      </c>
      <c r="B35" s="8" t="inlineStr">
        <is>
          <t>120-ALL</t>
        </is>
      </c>
      <c r="C35" s="8" t="inlineStr">
        <is>
          <t>Storage 120, all walls</t>
        </is>
      </c>
      <c r="D35" s="8" t="inlineStr">
        <is>
          <t>Plan A1-1/A7-1 (traced outline)</t>
        </is>
      </c>
      <c r="E35" s="8" t="inlineStr">
        <is>
          <t>CMU</t>
        </is>
      </c>
      <c r="F35" s="9" t="n">
        <v>34.1</v>
      </c>
      <c r="G35" s="8" t="inlineStr">
        <is>
          <t>9.33 ft</t>
        </is>
      </c>
      <c r="H35" s="9" t="n">
        <v>318</v>
      </c>
      <c r="I35" s="8" t="inlineStr">
        <is>
          <t>120 (pair)</t>
        </is>
      </c>
      <c r="J35" s="9" t="n">
        <v>44.3</v>
      </c>
      <c r="K35" s="9" t="n">
        <v>0</v>
      </c>
      <c r="L35" s="9">
        <f>H35-J35-K35</f>
        <v>273.7</v>
      </c>
      <c r="M35" s="9" t="n">
        <v>273.7</v>
      </c>
      <c r="N35" s="9" t="n">
        <v>0</v>
      </c>
      <c r="O35" s="9" t="n">
        <v>0</v>
      </c>
      <c r="P35" s="9" t="n">
        <v>0</v>
      </c>
      <c r="Q35" s="9" t="n">
        <v>0</v>
      </c>
      <c r="R35" s="9" t="n">
        <v>0</v>
      </c>
      <c r="S35" s="9" t="n">
        <v>0</v>
      </c>
      <c r="T35" s="9" t="n">
        <v>0</v>
      </c>
      <c r="U35" s="9" t="n">
        <v>0</v>
      </c>
      <c r="V35" s="9" t="n">
        <v>0</v>
      </c>
      <c r="W35" s="9" t="n">
        <v>0</v>
      </c>
      <c r="X35" s="9" t="n">
        <v>0</v>
      </c>
      <c r="Y35" s="8" t="inlineStr">
        <is>
          <t>P1 per schedule. Ceiling 9'-4" assumed (RFI-09).</t>
        </is>
      </c>
      <c r="Z35" s="8" t="inlineStr"/>
      <c r="AA35" s="17">
        <f>M35+N35+O35+P35+Q35+R35+S35+T35+U35-L35</f>
        <v>0.0</v>
      </c>
    </row>
    <row r="36">
      <c r="A36" s="11" t="n"/>
      <c r="B36" s="11" t="inlineStr">
        <is>
          <t>Room 120 subtotal</t>
        </is>
      </c>
      <c r="C36" s="11" t="n"/>
      <c r="D36" s="11" t="n"/>
      <c r="E36" s="11" t="n"/>
      <c r="F36" s="12">
        <f>SUM(F35:F35)</f>
        <v>34.1</v>
      </c>
      <c r="G36" s="11" t="n"/>
      <c r="H36" s="12">
        <f>SUM(H35:H35)</f>
        <v>318.0</v>
      </c>
      <c r="I36" s="11" t="n"/>
      <c r="J36" s="12">
        <f>SUM(J35:J35)</f>
        <v>44.3</v>
      </c>
      <c r="K36" s="12">
        <f>SUM(K35:K35)</f>
        <v>0.0</v>
      </c>
      <c r="L36" s="12">
        <f>SUM(L35:L35)</f>
        <v>273.7</v>
      </c>
      <c r="M36" s="12">
        <f>SUM(M35:M35)</f>
        <v>273.7</v>
      </c>
      <c r="N36" s="12">
        <f>SUM(N35:N35)</f>
        <v>0.0</v>
      </c>
      <c r="O36" s="12">
        <f>SUM(O35:O35)</f>
        <v>0.0</v>
      </c>
      <c r="P36" s="12">
        <f>SUM(P35:P35)</f>
        <v>0.0</v>
      </c>
      <c r="Q36" s="12">
        <f>SUM(Q35:Q35)</f>
        <v>0.0</v>
      </c>
      <c r="R36" s="12">
        <f>SUM(R35:R35)</f>
        <v>0.0</v>
      </c>
      <c r="S36" s="12">
        <f>SUM(S35:S35)</f>
        <v>0.0</v>
      </c>
      <c r="T36" s="12">
        <f>SUM(T35:T35)</f>
        <v>0.0</v>
      </c>
      <c r="U36" s="12">
        <f>SUM(U35:U35)</f>
        <v>0.0</v>
      </c>
      <c r="V36" s="12">
        <f>SUM(V35:V35)</f>
        <v>0.0</v>
      </c>
      <c r="W36" s="12">
        <f>SUM(W35:W35)</f>
        <v>0.0</v>
      </c>
      <c r="X36" s="12">
        <f>SUM(X35:X35)</f>
        <v>0.0</v>
      </c>
      <c r="Y36" s="11" t="n"/>
      <c r="Z36" s="11" t="n"/>
      <c r="AA36" s="23">
        <f>M36+N36+O36+P36+Q36+R36+S36+T36+U36-L36</f>
        <v>0.0</v>
      </c>
    </row>
    <row r="37">
      <c r="A37" s="8" t="inlineStr">
        <is>
          <t>121</t>
        </is>
      </c>
      <c r="B37" s="8" t="inlineStr">
        <is>
          <t>121-FIX</t>
        </is>
      </c>
      <c r="C37" s="8" t="inlineStr">
        <is>
          <t>Fixture wall (new tile), 19/A5-3</t>
        </is>
      </c>
      <c r="D37" s="8" t="inlineStr">
        <is>
          <t>19/A5-3</t>
        </is>
      </c>
      <c r="E37" s="8" t="inlineStr">
        <is>
          <t>existing CMU + new tile</t>
        </is>
      </c>
      <c r="F37" s="9" t="n">
        <v>19.9</v>
      </c>
      <c r="G37" s="8" t="inlineStr">
        <is>
          <t>8.67 ft</t>
        </is>
      </c>
      <c r="H37" s="9" t="n">
        <v>172.2</v>
      </c>
      <c r="I37" s="8" t="inlineStr"/>
      <c r="J37" s="9" t="n">
        <v>0</v>
      </c>
      <c r="K37" s="9" t="n">
        <v>0</v>
      </c>
      <c r="L37" s="9">
        <f>H37-J37-K37</f>
        <v>172.2</v>
      </c>
      <c r="M37" s="9" t="n">
        <v>0</v>
      </c>
      <c r="N37" s="9" t="n">
        <v>0</v>
      </c>
      <c r="O37" s="9" t="n">
        <v>0</v>
      </c>
      <c r="P37" s="9" t="n">
        <v>0</v>
      </c>
      <c r="Q37" s="9" t="n">
        <v>0</v>
      </c>
      <c r="R37" s="9" t="n">
        <v>132.3</v>
      </c>
      <c r="S37" s="9" t="n">
        <v>19.9</v>
      </c>
      <c r="T37" s="9" t="n">
        <v>20.1</v>
      </c>
      <c r="U37" s="9" t="n">
        <v>0</v>
      </c>
      <c r="V37" s="9" t="n">
        <v>0</v>
      </c>
      <c r="W37" s="9" t="n">
        <v>0</v>
      </c>
      <c r="X37" s="9" t="n">
        <v>0</v>
      </c>
      <c r="Y37" s="8" t="inlineStr">
        <is>
          <t>Tile bands from written dims: CT2 1'-0", CT3 6"+6", CT1 4'-0" and remainder, full height.</t>
        </is>
      </c>
      <c r="Z37" s="8" t="inlineStr"/>
      <c r="AA37" s="17">
        <f>M37+N37+O37+P37+Q37+R37+S37+T37+U37-L37</f>
        <v>0.10000000000002274</v>
      </c>
    </row>
    <row r="38">
      <c r="A38" s="8" t="inlineStr">
        <is>
          <t>121</t>
        </is>
      </c>
      <c r="B38" s="8" t="inlineStr">
        <is>
          <t>121-ADA</t>
        </is>
      </c>
      <c r="C38" s="8" t="inlineStr">
        <is>
          <t>ADA stall wall, existing/new tile split, 12/A5-3</t>
        </is>
      </c>
      <c r="D38" s="8" t="inlineStr">
        <is>
          <t>12/A5-3</t>
        </is>
      </c>
      <c r="E38" s="8" t="inlineStr">
        <is>
          <t>existing + new tile</t>
        </is>
      </c>
      <c r="F38" s="9" t="n">
        <v>17.5</v>
      </c>
      <c r="G38" s="8" t="inlineStr">
        <is>
          <t>8.67 ft</t>
        </is>
      </c>
      <c r="H38" s="9" t="n">
        <v>151.7</v>
      </c>
      <c r="I38" s="8" t="inlineStr"/>
      <c r="J38" s="9" t="n">
        <v>0</v>
      </c>
      <c r="K38" s="9" t="n">
        <v>0</v>
      </c>
      <c r="L38" s="9">
        <f>H38-J38-K38</f>
        <v>151.7</v>
      </c>
      <c r="M38" s="9" t="n">
        <v>-0</v>
      </c>
      <c r="N38" s="9" t="n">
        <v>0</v>
      </c>
      <c r="O38" s="9" t="n">
        <v>0</v>
      </c>
      <c r="P38" s="9" t="n">
        <v>0</v>
      </c>
      <c r="Q38" s="9" t="n">
        <v>0</v>
      </c>
      <c r="R38" s="9" t="n">
        <v>64.09999999999999</v>
      </c>
      <c r="S38" s="9" t="n">
        <v>9.6</v>
      </c>
      <c r="T38" s="9" t="n">
        <v>9.699999999999999</v>
      </c>
      <c r="U38" s="9" t="n">
        <v>68.2</v>
      </c>
      <c r="V38" s="9" t="n">
        <v>0</v>
      </c>
      <c r="W38" s="9" t="n">
        <v>0</v>
      </c>
      <c r="X38" s="9" t="n">
        <v>0</v>
      </c>
      <c r="Y38" s="8" t="inlineStr">
        <is>
          <t>Existing tile right of the control joint restored (SaniGlaze); new tile left of it in the 19/A5-3 pattern. Split approximate (RFI-07).</t>
        </is>
      </c>
      <c r="Z38" s="8" t="inlineStr"/>
      <c r="AA38" s="17">
        <f>M38+N38+O38+P38+Q38+R38+S38+T38+U38-L38</f>
        <v>-0.09999999999999432</v>
      </c>
    </row>
    <row r="39">
      <c r="A39" s="8" t="inlineStr">
        <is>
          <t>121</t>
        </is>
      </c>
      <c r="B39" s="8" t="inlineStr">
        <is>
          <t>121-REST</t>
        </is>
      </c>
      <c r="C39" s="8" t="inlineStr">
        <is>
          <t>Remaining walls (no elevation)</t>
        </is>
      </c>
      <c r="D39" s="8" t="inlineStr">
        <is>
          <t>A1-2 enclosure</t>
        </is>
      </c>
      <c r="E39" s="8" t="inlineStr">
        <is>
          <t>existing CMU / A2E0 furring</t>
        </is>
      </c>
      <c r="F39" s="9" t="n">
        <v>36.5</v>
      </c>
      <c r="G39" s="8" t="inlineStr">
        <is>
          <t>8.67 ft</t>
        </is>
      </c>
      <c r="H39" s="9" t="n">
        <v>316.4</v>
      </c>
      <c r="I39" s="8" t="inlineStr">
        <is>
          <t>121 entry (open)</t>
        </is>
      </c>
      <c r="J39" s="9" t="n">
        <v>28</v>
      </c>
      <c r="K39" s="9" t="n">
        <v>0</v>
      </c>
      <c r="L39" s="9">
        <f>H39-J39-K39</f>
        <v>288.4</v>
      </c>
      <c r="M39" s="9" t="n">
        <v>288.4</v>
      </c>
      <c r="N39" s="9" t="n">
        <v>0</v>
      </c>
      <c r="O39" s="9" t="n">
        <v>0</v>
      </c>
      <c r="P39" s="9" t="n">
        <v>0</v>
      </c>
      <c r="Q39" s="9" t="n">
        <v>0</v>
      </c>
      <c r="R39" s="9" t="n">
        <v>0</v>
      </c>
      <c r="S39" s="9" t="n">
        <v>0</v>
      </c>
      <c r="T39" s="9" t="n">
        <v>0</v>
      </c>
      <c r="U39" s="9" t="n">
        <v>0</v>
      </c>
      <c r="V39" s="9" t="n">
        <v>0</v>
      </c>
      <c r="W39" s="9" t="n">
        <v>0</v>
      </c>
      <c r="X39" s="9" t="n">
        <v>0</v>
      </c>
      <c r="Y39" s="8" t="inlineStr">
        <is>
          <t>P1 per schedule; existing tile extent on these walls unknown (RFI-07). Enclosure length approximate: room width dimensioned on A1-2 (9'-11"), length derived from the schedule area.</t>
        </is>
      </c>
      <c r="Z39" s="8" t="inlineStr"/>
      <c r="AA39" s="17">
        <f>M39+N39+O39+P39+Q39+R39+S39+T39+U39-L39</f>
        <v>0.0</v>
      </c>
    </row>
    <row r="40">
      <c r="A40" s="11" t="n"/>
      <c r="B40" s="11" t="inlineStr">
        <is>
          <t>Room 121 subtotal</t>
        </is>
      </c>
      <c r="C40" s="11" t="n"/>
      <c r="D40" s="11" t="n"/>
      <c r="E40" s="11" t="n"/>
      <c r="F40" s="12">
        <f>SUM(F37:F39)</f>
        <v>73.9</v>
      </c>
      <c r="G40" s="11" t="n"/>
      <c r="H40" s="12">
        <f>SUM(H37:H39)</f>
        <v>640.3</v>
      </c>
      <c r="I40" s="11" t="n"/>
      <c r="J40" s="12">
        <f>SUM(J37:J39)</f>
        <v>28.0</v>
      </c>
      <c r="K40" s="12">
        <f>SUM(K37:K39)</f>
        <v>0.0</v>
      </c>
      <c r="L40" s="12">
        <f>SUM(L37:L39)</f>
        <v>612.3</v>
      </c>
      <c r="M40" s="12">
        <f>SUM(M37:M39)</f>
        <v>288.4</v>
      </c>
      <c r="N40" s="12">
        <f>SUM(N37:N39)</f>
        <v>0.0</v>
      </c>
      <c r="O40" s="12">
        <f>SUM(O37:O39)</f>
        <v>0.0</v>
      </c>
      <c r="P40" s="12">
        <f>SUM(P37:P39)</f>
        <v>0.0</v>
      </c>
      <c r="Q40" s="12">
        <f>SUM(Q37:Q39)</f>
        <v>0.0</v>
      </c>
      <c r="R40" s="12">
        <f>SUM(R37:R39)</f>
        <v>196.4</v>
      </c>
      <c r="S40" s="12">
        <f>SUM(S37:S39)</f>
        <v>29.5</v>
      </c>
      <c r="T40" s="12">
        <f>SUM(T37:T39)</f>
        <v>29.8</v>
      </c>
      <c r="U40" s="12">
        <f>SUM(U37:U39)</f>
        <v>68.2</v>
      </c>
      <c r="V40" s="12">
        <f>SUM(V37:V39)</f>
        <v>0.0</v>
      </c>
      <c r="W40" s="12">
        <f>SUM(W37:W39)</f>
        <v>0.0</v>
      </c>
      <c r="X40" s="12">
        <f>SUM(X37:X39)</f>
        <v>0.0</v>
      </c>
      <c r="Y40" s="11" t="n"/>
      <c r="Z40" s="11" t="n"/>
      <c r="AA40" s="23">
        <f>M40+N40+O40+P40+Q40+R40+S40+T40+U40-L40</f>
        <v>0.0</v>
      </c>
    </row>
    <row r="41">
      <c r="A41" s="8" t="inlineStr">
        <is>
          <t>122</t>
        </is>
      </c>
      <c r="B41" s="8" t="inlineStr">
        <is>
          <t>122-ALL</t>
        </is>
      </c>
      <c r="C41" s="8" t="inlineStr">
        <is>
          <t>All walls (stall walls on 13-16/A5-3)</t>
        </is>
      </c>
      <c r="D41" s="8" t="inlineStr">
        <is>
          <t>A1-2 + 13-16/A5-3</t>
        </is>
      </c>
      <c r="E41" s="8" t="inlineStr">
        <is>
          <t>CMU</t>
        </is>
      </c>
      <c r="F41" s="9" t="n">
        <v>30.7</v>
      </c>
      <c r="G41" s="8" t="inlineStr">
        <is>
          <t>8.67 ft</t>
        </is>
      </c>
      <c r="H41" s="9" t="n">
        <v>265.8</v>
      </c>
      <c r="I41" s="8" t="inlineStr">
        <is>
          <t>122 entry from 121</t>
        </is>
      </c>
      <c r="J41" s="9" t="n">
        <v>21</v>
      </c>
      <c r="K41" s="9" t="n">
        <v>0</v>
      </c>
      <c r="L41" s="9">
        <f>H41-J41-K41</f>
        <v>244.8</v>
      </c>
      <c r="M41" s="9" t="n">
        <v>244.8</v>
      </c>
      <c r="N41" s="9" t="n">
        <v>0</v>
      </c>
      <c r="O41" s="9" t="n">
        <v>0</v>
      </c>
      <c r="P41" s="9" t="n">
        <v>0</v>
      </c>
      <c r="Q41" s="9" t="n">
        <v>0</v>
      </c>
      <c r="R41" s="9" t="n">
        <v>0</v>
      </c>
      <c r="S41" s="9" t="n">
        <v>0</v>
      </c>
      <c r="T41" s="9" t="n">
        <v>0</v>
      </c>
      <c r="U41" s="9" t="n">
        <v>0</v>
      </c>
      <c r="V41" s="9" t="n">
        <v>0</v>
      </c>
      <c r="W41" s="9" t="n">
        <v>0</v>
      </c>
      <c r="X41" s="9" t="n">
        <v>0</v>
      </c>
      <c r="Y41" s="8" t="inlineStr">
        <is>
          <t>P1 per schedule.</t>
        </is>
      </c>
      <c r="Z41" s="8" t="inlineStr">
        <is>
          <t>elevations 13-16 show 14.0 LF of the 30.7 LF</t>
        </is>
      </c>
      <c r="AA41" s="17">
        <f>M41+N41+O41+P41+Q41+R41+S41+T41+U41-L41</f>
        <v>0.0</v>
      </c>
    </row>
    <row r="42">
      <c r="A42" s="11" t="n"/>
      <c r="B42" s="11" t="inlineStr">
        <is>
          <t>Room 122 subtotal</t>
        </is>
      </c>
      <c r="C42" s="11" t="n"/>
      <c r="D42" s="11" t="n"/>
      <c r="E42" s="11" t="n"/>
      <c r="F42" s="12">
        <f>SUM(F41:F41)</f>
        <v>30.7</v>
      </c>
      <c r="G42" s="11" t="n"/>
      <c r="H42" s="12">
        <f>SUM(H41:H41)</f>
        <v>265.8</v>
      </c>
      <c r="I42" s="11" t="n"/>
      <c r="J42" s="12">
        <f>SUM(J41:J41)</f>
        <v>21.0</v>
      </c>
      <c r="K42" s="12">
        <f>SUM(K41:K41)</f>
        <v>0.0</v>
      </c>
      <c r="L42" s="12">
        <f>SUM(L41:L41)</f>
        <v>244.8</v>
      </c>
      <c r="M42" s="12">
        <f>SUM(M41:M41)</f>
        <v>244.8</v>
      </c>
      <c r="N42" s="12">
        <f>SUM(N41:N41)</f>
        <v>0.0</v>
      </c>
      <c r="O42" s="12">
        <f>SUM(O41:O41)</f>
        <v>0.0</v>
      </c>
      <c r="P42" s="12">
        <f>SUM(P41:P41)</f>
        <v>0.0</v>
      </c>
      <c r="Q42" s="12">
        <f>SUM(Q41:Q41)</f>
        <v>0.0</v>
      </c>
      <c r="R42" s="12">
        <f>SUM(R41:R41)</f>
        <v>0.0</v>
      </c>
      <c r="S42" s="12">
        <f>SUM(S41:S41)</f>
        <v>0.0</v>
      </c>
      <c r="T42" s="12">
        <f>SUM(T41:T41)</f>
        <v>0.0</v>
      </c>
      <c r="U42" s="12">
        <f>SUM(U41:U41)</f>
        <v>0.0</v>
      </c>
      <c r="V42" s="12">
        <f>SUM(V41:V41)</f>
        <v>0.0</v>
      </c>
      <c r="W42" s="12">
        <f>SUM(W41:W41)</f>
        <v>0.0</v>
      </c>
      <c r="X42" s="12">
        <f>SUM(X41:X41)</f>
        <v>0.0</v>
      </c>
      <c r="Y42" s="11" t="n"/>
      <c r="Z42" s="11" t="n"/>
      <c r="AA42" s="23">
        <f>M42+N42+O42+P42+Q42+R42+S42+T42+U42-L42</f>
        <v>0.0</v>
      </c>
    </row>
    <row r="43">
      <c r="A43" s="8" t="inlineStr">
        <is>
          <t>123</t>
        </is>
      </c>
      <c r="B43" s="8" t="inlineStr">
        <is>
          <t>123-FIX</t>
        </is>
      </c>
      <c r="C43" s="8" t="inlineStr">
        <is>
          <t>Urinal/toilet wall (new tile), 18/A5-3</t>
        </is>
      </c>
      <c r="D43" s="8" t="inlineStr">
        <is>
          <t>18/A5-3</t>
        </is>
      </c>
      <c r="E43" s="8" t="inlineStr">
        <is>
          <t>existing CMU + new tile</t>
        </is>
      </c>
      <c r="F43" s="9" t="n">
        <v>15.2</v>
      </c>
      <c r="G43" s="8" t="inlineStr">
        <is>
          <t>8.67 ft</t>
        </is>
      </c>
      <c r="H43" s="9" t="n">
        <v>131.7</v>
      </c>
      <c r="I43" s="8" t="inlineStr"/>
      <c r="J43" s="9" t="n">
        <v>0</v>
      </c>
      <c r="K43" s="9" t="n">
        <v>0</v>
      </c>
      <c r="L43" s="9">
        <f>H43-J43-K43</f>
        <v>131.7</v>
      </c>
      <c r="M43" s="9" t="n">
        <v>0</v>
      </c>
      <c r="N43" s="9" t="n">
        <v>0</v>
      </c>
      <c r="O43" s="9" t="n">
        <v>0</v>
      </c>
      <c r="P43" s="9" t="n">
        <v>0</v>
      </c>
      <c r="Q43" s="9" t="n">
        <v>0</v>
      </c>
      <c r="R43" s="9" t="n">
        <v>101.1</v>
      </c>
      <c r="S43" s="9" t="n">
        <v>15.2</v>
      </c>
      <c r="T43" s="9" t="n">
        <v>15.3</v>
      </c>
      <c r="U43" s="9" t="n">
        <v>0</v>
      </c>
      <c r="V43" s="9" t="n">
        <v>0</v>
      </c>
      <c r="W43" s="9" t="n">
        <v>0</v>
      </c>
      <c r="X43" s="9" t="n">
        <v>0</v>
      </c>
      <c r="Y43" s="8" t="inlineStr">
        <is>
          <t>Tile bands from written dims, full height.</t>
        </is>
      </c>
      <c r="Z43" s="8" t="inlineStr"/>
      <c r="AA43" s="17">
        <f>M43+N43+O43+P43+Q43+R43+S43+T43+U43-L43</f>
        <v>-0.09999999999999432</v>
      </c>
    </row>
    <row r="44">
      <c r="A44" s="8" t="inlineStr">
        <is>
          <t>123</t>
        </is>
      </c>
      <c r="B44" s="8" t="inlineStr">
        <is>
          <t>123-REST</t>
        </is>
      </c>
      <c r="C44" s="8" t="inlineStr">
        <is>
          <t>Remaining walls (no elevation)</t>
        </is>
      </c>
      <c r="D44" s="8" t="inlineStr">
        <is>
          <t>A1-2 enclosure</t>
        </is>
      </c>
      <c r="E44" s="8" t="inlineStr">
        <is>
          <t>existing CMU / A2E0 furring</t>
        </is>
      </c>
      <c r="F44" s="9" t="n">
        <v>84.2</v>
      </c>
      <c r="G44" s="8" t="inlineStr">
        <is>
          <t>8.67 ft</t>
        </is>
      </c>
      <c r="H44" s="9" t="n">
        <v>729.6</v>
      </c>
      <c r="I44" s="8" t="inlineStr">
        <is>
          <t>123 entry (open)</t>
        </is>
      </c>
      <c r="J44" s="9" t="n">
        <v>28</v>
      </c>
      <c r="K44" s="9" t="n">
        <v>0</v>
      </c>
      <c r="L44" s="9">
        <f>H44-J44-K44</f>
        <v>701.6</v>
      </c>
      <c r="M44" s="9" t="n">
        <v>701.6</v>
      </c>
      <c r="N44" s="9" t="n">
        <v>0</v>
      </c>
      <c r="O44" s="9" t="n">
        <v>0</v>
      </c>
      <c r="P44" s="9" t="n">
        <v>0</v>
      </c>
      <c r="Q44" s="9" t="n">
        <v>0</v>
      </c>
      <c r="R44" s="9" t="n">
        <v>0</v>
      </c>
      <c r="S44" s="9" t="n">
        <v>0</v>
      </c>
      <c r="T44" s="9" t="n">
        <v>0</v>
      </c>
      <c r="U44" s="9" t="n">
        <v>0</v>
      </c>
      <c r="V44" s="9" t="n">
        <v>0</v>
      </c>
      <c r="W44" s="9" t="n">
        <v>0</v>
      </c>
      <c r="X44" s="9" t="n">
        <v>0</v>
      </c>
      <c r="Y44" s="8" t="inlineStr">
        <is>
          <t>P1 per schedule; existing tile extent unknown (RFI-07). Enclosure length approximate: room width dimensioned on A1-2 (10'-4 1/8"), length derived from the schedule area.</t>
        </is>
      </c>
      <c r="Z44" s="8" t="inlineStr"/>
      <c r="AA44" s="17">
        <f>M44+N44+O44+P44+Q44+R44+S44+T44+U44-L44</f>
        <v>0.0</v>
      </c>
    </row>
    <row r="45">
      <c r="A45" s="11" t="n"/>
      <c r="B45" s="11" t="inlineStr">
        <is>
          <t>Room 123 subtotal</t>
        </is>
      </c>
      <c r="C45" s="11" t="n"/>
      <c r="D45" s="11" t="n"/>
      <c r="E45" s="11" t="n"/>
      <c r="F45" s="12">
        <f>SUM(F43:F44)</f>
        <v>99.4</v>
      </c>
      <c r="G45" s="11" t="n"/>
      <c r="H45" s="12">
        <f>SUM(H43:H44)</f>
        <v>861.3</v>
      </c>
      <c r="I45" s="11" t="n"/>
      <c r="J45" s="12">
        <f>SUM(J43:J44)</f>
        <v>28.0</v>
      </c>
      <c r="K45" s="12">
        <f>SUM(K43:K44)</f>
        <v>0.0</v>
      </c>
      <c r="L45" s="12">
        <f>SUM(L43:L44)</f>
        <v>833.3</v>
      </c>
      <c r="M45" s="12">
        <f>SUM(M43:M44)</f>
        <v>701.6</v>
      </c>
      <c r="N45" s="12">
        <f>SUM(N43:N44)</f>
        <v>0.0</v>
      </c>
      <c r="O45" s="12">
        <f>SUM(O43:O44)</f>
        <v>0.0</v>
      </c>
      <c r="P45" s="12">
        <f>SUM(P43:P44)</f>
        <v>0.0</v>
      </c>
      <c r="Q45" s="12">
        <f>SUM(Q43:Q44)</f>
        <v>0.0</v>
      </c>
      <c r="R45" s="12">
        <f>SUM(R43:R44)</f>
        <v>101.1</v>
      </c>
      <c r="S45" s="12">
        <f>SUM(S43:S44)</f>
        <v>15.2</v>
      </c>
      <c r="T45" s="12">
        <f>SUM(T43:T44)</f>
        <v>15.3</v>
      </c>
      <c r="U45" s="12">
        <f>SUM(U43:U44)</f>
        <v>0.0</v>
      </c>
      <c r="V45" s="12">
        <f>SUM(V43:V44)</f>
        <v>0.0</v>
      </c>
      <c r="W45" s="12">
        <f>SUM(W43:W44)</f>
        <v>0.0</v>
      </c>
      <c r="X45" s="12">
        <f>SUM(X43:X44)</f>
        <v>0.0</v>
      </c>
      <c r="Y45" s="11" t="n"/>
      <c r="Z45" s="11" t="n"/>
      <c r="AA45" s="23">
        <f>M45+N45+O45+P45+Q45+R45+S45+T45+U45-L45</f>
        <v>-0.09999999999990905</v>
      </c>
    </row>
    <row r="46">
      <c r="A46" s="8" t="inlineStr">
        <is>
          <t>124</t>
        </is>
      </c>
      <c r="B46" s="8" t="inlineStr">
        <is>
          <t>124-ALL</t>
        </is>
      </c>
      <c r="C46" s="8" t="inlineStr">
        <is>
          <t>All walls (existing tile to remain, restored)</t>
        </is>
      </c>
      <c r="D46" s="8" t="inlineStr">
        <is>
          <t>A1-2 enclosure</t>
        </is>
      </c>
      <c r="E46" s="8" t="inlineStr">
        <is>
          <t>existing CMU, existing tile</t>
        </is>
      </c>
      <c r="F46" s="9" t="n">
        <v>42.3</v>
      </c>
      <c r="G46" s="8" t="inlineStr">
        <is>
          <t>8.67 ft</t>
        </is>
      </c>
      <c r="H46" s="9" t="n">
        <v>366.3</v>
      </c>
      <c r="I46" s="8" t="inlineStr">
        <is>
          <t>124 opening to 123</t>
        </is>
      </c>
      <c r="J46" s="9" t="n">
        <v>28</v>
      </c>
      <c r="K46" s="9" t="n">
        <v>0</v>
      </c>
      <c r="L46" s="9">
        <f>H46-J46-K46</f>
        <v>338.3</v>
      </c>
      <c r="M46" s="9" t="n">
        <v>0</v>
      </c>
      <c r="N46" s="9" t="n">
        <v>0</v>
      </c>
      <c r="O46" s="9" t="n">
        <v>0</v>
      </c>
      <c r="P46" s="9" t="n">
        <v>0</v>
      </c>
      <c r="Q46" s="9" t="n">
        <v>0</v>
      </c>
      <c r="R46" s="9" t="n">
        <v>0</v>
      </c>
      <c r="S46" s="9" t="n">
        <v>0</v>
      </c>
      <c r="T46" s="9" t="n">
        <v>0</v>
      </c>
      <c r="U46" s="9" t="n">
        <v>338.3</v>
      </c>
      <c r="V46" s="9" t="n">
        <v>0</v>
      </c>
      <c r="W46" s="9" t="n">
        <v>0</v>
      </c>
      <c r="X46" s="9" t="n">
        <v>0</v>
      </c>
      <c r="Y46" s="8" t="inlineStr">
        <is>
          <t>Walls ETR; SaniGlaze SurfaceGlaze restoration assumed on full-height existing tile (RFI-07).</t>
        </is>
      </c>
      <c r="Z46" s="8" t="inlineStr"/>
      <c r="AA46" s="17">
        <f>M46+N46+O46+P46+Q46+R46+S46+T46+U46-L46</f>
        <v>0.0</v>
      </c>
    </row>
    <row r="47">
      <c r="A47" s="11" t="n"/>
      <c r="B47" s="11" t="inlineStr">
        <is>
          <t>Room 124 subtotal</t>
        </is>
      </c>
      <c r="C47" s="11" t="n"/>
      <c r="D47" s="11" t="n"/>
      <c r="E47" s="11" t="n"/>
      <c r="F47" s="12">
        <f>SUM(F46:F46)</f>
        <v>42.3</v>
      </c>
      <c r="G47" s="11" t="n"/>
      <c r="H47" s="12">
        <f>SUM(H46:H46)</f>
        <v>366.3</v>
      </c>
      <c r="I47" s="11" t="n"/>
      <c r="J47" s="12">
        <f>SUM(J46:J46)</f>
        <v>28.0</v>
      </c>
      <c r="K47" s="12">
        <f>SUM(K46:K46)</f>
        <v>0.0</v>
      </c>
      <c r="L47" s="12">
        <f>SUM(L46:L46)</f>
        <v>338.3</v>
      </c>
      <c r="M47" s="12">
        <f>SUM(M46:M46)</f>
        <v>0.0</v>
      </c>
      <c r="N47" s="12">
        <f>SUM(N46:N46)</f>
        <v>0.0</v>
      </c>
      <c r="O47" s="12">
        <f>SUM(O46:O46)</f>
        <v>0.0</v>
      </c>
      <c r="P47" s="12">
        <f>SUM(P46:P46)</f>
        <v>0.0</v>
      </c>
      <c r="Q47" s="12">
        <f>SUM(Q46:Q46)</f>
        <v>0.0</v>
      </c>
      <c r="R47" s="12">
        <f>SUM(R46:R46)</f>
        <v>0.0</v>
      </c>
      <c r="S47" s="12">
        <f>SUM(S46:S46)</f>
        <v>0.0</v>
      </c>
      <c r="T47" s="12">
        <f>SUM(T46:T46)</f>
        <v>0.0</v>
      </c>
      <c r="U47" s="12">
        <f>SUM(U46:U46)</f>
        <v>338.3</v>
      </c>
      <c r="V47" s="12">
        <f>SUM(V46:V46)</f>
        <v>0.0</v>
      </c>
      <c r="W47" s="12">
        <f>SUM(W46:W46)</f>
        <v>0.0</v>
      </c>
      <c r="X47" s="12">
        <f>SUM(X46:X46)</f>
        <v>0.0</v>
      </c>
      <c r="Y47" s="11" t="n"/>
      <c r="Z47" s="11" t="n"/>
      <c r="AA47" s="23">
        <f>M47+N47+O47+P47+Q47+R47+S47+T47+U47-L47</f>
        <v>0.0</v>
      </c>
    </row>
    <row r="48">
      <c r="A48" s="8" t="inlineStr">
        <is>
          <t>125</t>
        </is>
      </c>
      <c r="B48" s="8" t="inlineStr">
        <is>
          <t>125-ALL</t>
        </is>
      </c>
      <c r="C48" s="8" t="inlineStr">
        <is>
          <t>Vestibule 125, all walls</t>
        </is>
      </c>
      <c r="D48" s="8" t="inlineStr">
        <is>
          <t>Plan A1-1/A7-1 (traced outline)</t>
        </is>
      </c>
      <c r="E48" s="8" t="inlineStr">
        <is>
          <t>CMU</t>
        </is>
      </c>
      <c r="F48" s="9" t="n">
        <v>24.9</v>
      </c>
      <c r="G48" s="8" t="inlineStr">
        <is>
          <t>9.33 ft</t>
        </is>
      </c>
      <c r="H48" s="9" t="n">
        <v>232.3</v>
      </c>
      <c r="I48" s="8" t="inlineStr">
        <is>
          <t>125A (pair), 125B (pair)</t>
        </is>
      </c>
      <c r="J48" s="9" t="n">
        <v>84</v>
      </c>
      <c r="K48" s="9" t="n">
        <v>0</v>
      </c>
      <c r="L48" s="9">
        <f>H48-J48-K48</f>
        <v>148.3</v>
      </c>
      <c r="M48" s="9" t="n">
        <v>105.3</v>
      </c>
      <c r="N48" s="9" t="n">
        <v>0</v>
      </c>
      <c r="O48" s="9" t="n">
        <v>43</v>
      </c>
      <c r="P48" s="9" t="n">
        <v>0</v>
      </c>
      <c r="Q48" s="9" t="n">
        <v>0</v>
      </c>
      <c r="R48" s="9" t="n">
        <v>0</v>
      </c>
      <c r="S48" s="9" t="n">
        <v>0</v>
      </c>
      <c r="T48" s="9" t="n">
        <v>0</v>
      </c>
      <c r="U48" s="9" t="n">
        <v>0</v>
      </c>
      <c r="V48" s="9" t="n">
        <v>0</v>
      </c>
      <c r="W48" s="9" t="n">
        <v>0</v>
      </c>
      <c r="X48" s="9" t="n">
        <v>0</v>
      </c>
      <c r="Y48" s="8" t="inlineStr">
        <is>
          <t>P3 wainscot 3'-4" ("wainscot typical in all corridors") + P1 above. ETR ceiling, 9'-4" assumed, field verify (RFI-09).</t>
        </is>
      </c>
      <c r="Z48" s="8" t="inlineStr"/>
      <c r="AA48" s="17">
        <f>M48+N48+O48+P48+Q48+R48+S48+T48+U48-L48</f>
        <v>0.0</v>
      </c>
    </row>
    <row r="49">
      <c r="A49" s="11" t="n"/>
      <c r="B49" s="11" t="inlineStr">
        <is>
          <t>Room 125 subtotal</t>
        </is>
      </c>
      <c r="C49" s="11" t="n"/>
      <c r="D49" s="11" t="n"/>
      <c r="E49" s="11" t="n"/>
      <c r="F49" s="12">
        <f>SUM(F48:F48)</f>
        <v>24.9</v>
      </c>
      <c r="G49" s="11" t="n"/>
      <c r="H49" s="12">
        <f>SUM(H48:H48)</f>
        <v>232.3</v>
      </c>
      <c r="I49" s="11" t="n"/>
      <c r="J49" s="12">
        <f>SUM(J48:J48)</f>
        <v>84.0</v>
      </c>
      <c r="K49" s="12">
        <f>SUM(K48:K48)</f>
        <v>0.0</v>
      </c>
      <c r="L49" s="12">
        <f>SUM(L48:L48)</f>
        <v>148.3</v>
      </c>
      <c r="M49" s="12">
        <f>SUM(M48:M48)</f>
        <v>105.3</v>
      </c>
      <c r="N49" s="12">
        <f>SUM(N48:N48)</f>
        <v>0.0</v>
      </c>
      <c r="O49" s="12">
        <f>SUM(O48:O48)</f>
        <v>43.0</v>
      </c>
      <c r="P49" s="12">
        <f>SUM(P48:P48)</f>
        <v>0.0</v>
      </c>
      <c r="Q49" s="12">
        <f>SUM(Q48:Q48)</f>
        <v>0.0</v>
      </c>
      <c r="R49" s="12">
        <f>SUM(R48:R48)</f>
        <v>0.0</v>
      </c>
      <c r="S49" s="12">
        <f>SUM(S48:S48)</f>
        <v>0.0</v>
      </c>
      <c r="T49" s="12">
        <f>SUM(T48:T48)</f>
        <v>0.0</v>
      </c>
      <c r="U49" s="12">
        <f>SUM(U48:U48)</f>
        <v>0.0</v>
      </c>
      <c r="V49" s="12">
        <f>SUM(V48:V48)</f>
        <v>0.0</v>
      </c>
      <c r="W49" s="12">
        <f>SUM(W48:W48)</f>
        <v>0.0</v>
      </c>
      <c r="X49" s="12">
        <f>SUM(X48:X48)</f>
        <v>0.0</v>
      </c>
      <c r="Y49" s="11" t="n"/>
      <c r="Z49" s="11" t="n"/>
      <c r="AA49" s="23">
        <f>M49+N49+O49+P49+Q49+R49+S49+T49+U49-L49</f>
        <v>0.0</v>
      </c>
    </row>
    <row r="50">
      <c r="A50" s="8" t="inlineStr">
        <is>
          <t>129</t>
        </is>
      </c>
      <c r="B50" s="8" t="inlineStr">
        <is>
          <t>129-ALL</t>
        </is>
      </c>
      <c r="C50" s="8" t="inlineStr">
        <is>
          <t>Storage 129, all walls</t>
        </is>
      </c>
      <c r="D50" s="8" t="inlineStr">
        <is>
          <t>Plan A1-1/A7-1 (traced outline)</t>
        </is>
      </c>
      <c r="E50" s="8" t="inlineStr">
        <is>
          <t>CMU</t>
        </is>
      </c>
      <c r="F50" s="9" t="n">
        <v>48.8</v>
      </c>
      <c r="G50" s="8" t="inlineStr">
        <is>
          <t>9.33 ft</t>
        </is>
      </c>
      <c r="H50" s="9" t="n">
        <v>455.5</v>
      </c>
      <c r="I50" s="8" t="inlineStr">
        <is>
          <t>129 (pair)</t>
        </is>
      </c>
      <c r="J50" s="9" t="n">
        <v>42</v>
      </c>
      <c r="K50" s="9" t="n">
        <v>0</v>
      </c>
      <c r="L50" s="9">
        <f>H50-J50-K50</f>
        <v>413.5</v>
      </c>
      <c r="M50" s="9" t="n">
        <v>413.5</v>
      </c>
      <c r="N50" s="9" t="n">
        <v>0</v>
      </c>
      <c r="O50" s="9" t="n">
        <v>0</v>
      </c>
      <c r="P50" s="9" t="n">
        <v>0</v>
      </c>
      <c r="Q50" s="9" t="n">
        <v>0</v>
      </c>
      <c r="R50" s="9" t="n">
        <v>0</v>
      </c>
      <c r="S50" s="9" t="n">
        <v>0</v>
      </c>
      <c r="T50" s="9" t="n">
        <v>0</v>
      </c>
      <c r="U50" s="9" t="n">
        <v>0</v>
      </c>
      <c r="V50" s="9" t="n">
        <v>0</v>
      </c>
      <c r="W50" s="9" t="n">
        <v>0</v>
      </c>
      <c r="X50" s="9" t="n">
        <v>0</v>
      </c>
      <c r="Y50" s="8" t="inlineStr">
        <is>
          <t>P1 per schedule. RCP 9'-4".</t>
        </is>
      </c>
      <c r="Z50" s="8" t="inlineStr"/>
      <c r="AA50" s="17">
        <f>M50+N50+O50+P50+Q50+R50+S50+T50+U50-L50</f>
        <v>0.0</v>
      </c>
    </row>
    <row r="51">
      <c r="A51" s="11" t="n"/>
      <c r="B51" s="11" t="inlineStr">
        <is>
          <t>Room 129 subtotal</t>
        </is>
      </c>
      <c r="C51" s="11" t="n"/>
      <c r="D51" s="11" t="n"/>
      <c r="E51" s="11" t="n"/>
      <c r="F51" s="12">
        <f>SUM(F50:F50)</f>
        <v>48.8</v>
      </c>
      <c r="G51" s="11" t="n"/>
      <c r="H51" s="12">
        <f>SUM(H50:H50)</f>
        <v>455.5</v>
      </c>
      <c r="I51" s="11" t="n"/>
      <c r="J51" s="12">
        <f>SUM(J50:J50)</f>
        <v>42.0</v>
      </c>
      <c r="K51" s="12">
        <f>SUM(K50:K50)</f>
        <v>0.0</v>
      </c>
      <c r="L51" s="12">
        <f>SUM(L50:L50)</f>
        <v>413.5</v>
      </c>
      <c r="M51" s="12">
        <f>SUM(M50:M50)</f>
        <v>413.5</v>
      </c>
      <c r="N51" s="12">
        <f>SUM(N50:N50)</f>
        <v>0.0</v>
      </c>
      <c r="O51" s="12">
        <f>SUM(O50:O50)</f>
        <v>0.0</v>
      </c>
      <c r="P51" s="12">
        <f>SUM(P50:P50)</f>
        <v>0.0</v>
      </c>
      <c r="Q51" s="12">
        <f>SUM(Q50:Q50)</f>
        <v>0.0</v>
      </c>
      <c r="R51" s="12">
        <f>SUM(R50:R50)</f>
        <v>0.0</v>
      </c>
      <c r="S51" s="12">
        <f>SUM(S50:S50)</f>
        <v>0.0</v>
      </c>
      <c r="T51" s="12">
        <f>SUM(T50:T50)</f>
        <v>0.0</v>
      </c>
      <c r="U51" s="12">
        <f>SUM(U50:U50)</f>
        <v>0.0</v>
      </c>
      <c r="V51" s="12">
        <f>SUM(V50:V50)</f>
        <v>0.0</v>
      </c>
      <c r="W51" s="12">
        <f>SUM(W50:W50)</f>
        <v>0.0</v>
      </c>
      <c r="X51" s="12">
        <f>SUM(X50:X50)</f>
        <v>0.0</v>
      </c>
      <c r="Y51" s="11" t="n"/>
      <c r="Z51" s="11" t="n"/>
      <c r="AA51" s="23">
        <f>M51+N51+O51+P51+Q51+R51+S51+T51+U51-L51</f>
        <v>0.0</v>
      </c>
    </row>
    <row r="52">
      <c r="A52" s="18" t="n"/>
      <c r="B52" s="18" t="inlineStr">
        <is>
          <t>TOTAL</t>
        </is>
      </c>
      <c r="C52" s="18" t="n"/>
      <c r="D52" s="18" t="n"/>
      <c r="E52" s="18" t="n"/>
      <c r="F52" s="19">
        <f>SUM(F5,F11,F14,F19,F21,F23,F28,F30,F32,F34,F36,F40,F42,F45,F47,F49,F51)</f>
        <v>1284.8</v>
      </c>
      <c r="G52" s="18" t="n"/>
      <c r="H52" s="19">
        <f>SUM(H5,H11,H14,H19,H21,H23,H28,H30,H32,H34,H36,H40,H42,H45,H47,H49,H51)</f>
        <v>13554.4</v>
      </c>
      <c r="I52" s="18" t="n"/>
      <c r="J52" s="19">
        <f>SUM(J5,J11,J14,J19,J21,J23,J28,J30,J32,J34,J36,J40,J42,J45,J47,J49,J51)</f>
        <v>1448.7</v>
      </c>
      <c r="K52" s="19">
        <f>SUM(K5,K11,K14,K19,K21,K23,K28,K30,K32,K34,K36,K40,K42,K45,K47,K49,K51)</f>
        <v>227.0</v>
      </c>
      <c r="L52" s="19">
        <f>SUM(L5,L11,L14,L19,L21,L23,L28,L30,L32,L34,L36,L40,L42,L45,L47,L49,L51)</f>
        <v>11878.7</v>
      </c>
      <c r="M52" s="19">
        <f>SUM(M5,M11,M14,M19,M21,M23,M28,M30,M32,M34,M36,M40,M42,M45,M47,M49,M51)</f>
        <v>7893.5</v>
      </c>
      <c r="N52" s="19">
        <f>SUM(N5,N11,N14,N19,N21,N23,N28,N30,N32,N34,N36,N40,N42,N45,N47,N49,N51)</f>
        <v>274.8</v>
      </c>
      <c r="O52" s="19">
        <f>SUM(O5,O11,O14,O19,O21,O23,O28,O30,O32,O34,O36,O40,O42,O45,O47,O49,O51)</f>
        <v>1978.4999999999998</v>
      </c>
      <c r="P52" s="19">
        <f>SUM(P5,P11,P14,P19,P21,P23,P28,P30,P32,P34,P36,P40,P42,P45,P47,P49,P51)</f>
        <v>599.8</v>
      </c>
      <c r="Q52" s="19">
        <f>SUM(Q5,Q11,Q14,Q19,Q21,Q23,Q28,Q30,Q32,Q34,Q36,Q40,Q42,Q45,Q47,Q49,Q51)</f>
        <v>337.9</v>
      </c>
      <c r="R52" s="19">
        <f>SUM(R5,R11,R14,R19,R21,R23,R28,R30,R32,R34,R36,R40,R42,R45,R47,R49,R51)</f>
        <v>297.5</v>
      </c>
      <c r="S52" s="19">
        <f>SUM(S5,S11,S14,S19,S21,S23,S28,S30,S32,S34,S36,S40,S42,S45,S47,S49,S51)</f>
        <v>44.7</v>
      </c>
      <c r="T52" s="19">
        <f>SUM(T5,T11,T14,T19,T21,T23,T28,T30,T32,T34,T36,T40,T42,T45,T47,T49,T51)</f>
        <v>45.1</v>
      </c>
      <c r="U52" s="19">
        <f>SUM(U5,U11,U14,U19,U21,U23,U28,U30,U32,U34,U36,U40,U42,U45,U47,U49,U51)</f>
        <v>406.5</v>
      </c>
      <c r="V52" s="19">
        <f>SUM(V5,V11,V14,V19,V21,V23,V28,V30,V32,V34,V36,V40,V42,V45,V47,V49,V51)</f>
        <v>130.9</v>
      </c>
      <c r="W52" s="19">
        <f>SUM(W5,W11,W14,W19,W21,W23,W28,W30,W32,W34,W36,W40,W42,W45,W47,W49,W51)</f>
        <v>414.7</v>
      </c>
      <c r="X52" s="19">
        <f>SUM(X5,X11,X14,X19,X21,X23,X28,X30,X32,X34,X36,X40,X42,X45,X47,X49,X51)</f>
        <v>20.0</v>
      </c>
      <c r="Y52" s="18" t="n"/>
      <c r="Z52" s="18" t="n"/>
      <c r="AA52" s="20">
        <f>M52+N52+O52+P52+Q52+R52+S52+T52+U52-L52</f>
        <v>-0.4000000000014552</v>
      </c>
    </row>
    <row r="54" ht="45" customHeight="1">
      <c r="A54" s="16" t="inlineStr">
        <is>
          <t>Row check = P1+P2+P3+P4+P5+CT1+CT2+CT3+Existing tile − Net SF; expected within ±0.5 SF per wall (L2 millwork and Tectum Alternate 3 are excluded — paint continues behind L2 per the drawing note, and the Tectum SF duplicates P4 SF in the same rectangles since Alternate 3 either paints P4 or panels it).</t>
        </is>
      </c>
    </row>
    <row r="56">
      <c r="A56" s="1" t="inlineStr">
        <is>
          <t>Gypsum Board &amp; Metal Stud Framing — detail (09 21 16 / 09 22 16)</t>
        </is>
      </c>
    </row>
    <row r="57">
      <c r="A57" s="5" t="inlineStr">
        <is>
          <t>Item</t>
        </is>
      </c>
      <c r="B57" s="5" t="inlineStr">
        <is>
          <t>LF</t>
        </is>
      </c>
      <c r="C57" s="5" t="inlineStr">
        <is>
          <t>SF</t>
        </is>
      </c>
      <c r="D57" s="5" t="inlineStr">
        <is>
          <t>Basis</t>
        </is>
      </c>
    </row>
    <row r="58">
      <c r="A58" s="8" t="inlineStr">
        <is>
          <t>GWB on metal studs, 105/112 wall above the 11'-4" CMU, 105 face (sloped top)</t>
        </is>
      </c>
      <c r="B58" s="9" t="n">
        <v>36.05</v>
      </c>
      <c r="C58" s="9" t="n">
        <v>352.2</v>
      </c>
      <c r="D58" s="8" t="inlineStr">
        <is>
          <t>1/A5-1: wall to the 3:12 ceiling line less CMU 0-11'-4"</t>
        </is>
      </c>
    </row>
    <row r="59">
      <c r="A59" s="8" t="inlineStr">
        <is>
          <t>GWB on metal studs, 105/112 wall above the 11'-4" CMU, 112 face (sloped top; same stud wall as the 105 face, framing counted once)</t>
        </is>
      </c>
      <c r="B59" s="9" t="n">
        <v>0</v>
      </c>
      <c r="C59" s="9" t="n">
        <v>340</v>
      </c>
      <c r="D59" s="8" t="inlineStr">
        <is>
          <t>1/A5-2: same wall, 112 side</t>
        </is>
      </c>
    </row>
    <row r="60">
      <c r="A60" s="8" t="inlineStr">
        <is>
          <t>A2E0 furring on top of CMU walls, GWB on the toilet side (keynote 3)</t>
        </is>
      </c>
      <c r="B60" s="9" t="n">
        <v>123.75</v>
      </c>
      <c r="C60" s="8" t="n"/>
      <c r="D60" s="8" t="inlineStr">
        <is>
          <t>Magenta keynote-3 line length on A1-1/A1-2; height band (top of CMU to structure) not dimensioned - LF only (RFI-08)</t>
        </is>
      </c>
    </row>
    <row r="61">
      <c r="A61" s="18" t="inlineStr">
        <is>
          <t>TOTAL SF (rows with a known board area)</t>
        </is>
      </c>
      <c r="B61" s="18" t="n"/>
      <c r="C61" s="19">
        <f>C58+C59</f>
        <v>692.2</v>
      </c>
      <c r="D61" s="18" t="n"/>
    </row>
    <row r="62">
      <c r="A62" s="18" t="inlineStr">
        <is>
          <t>TOTAL LF (all metal-stud runs above; feeds 09 22 16 framing)</t>
        </is>
      </c>
      <c r="B62" s="19">
        <f>SUM(B58:B60)</f>
        <v>159.8</v>
      </c>
      <c r="C62" s="18" t="n"/>
      <c r="D62" s="18" t="n"/>
    </row>
    <row r="64">
      <c r="A64" s="1" t="inlineStr">
        <is>
          <t>L2 Laminate Panels — detail (06 41 00, coordination only, not in Division 09 totals)</t>
        </is>
      </c>
    </row>
    <row r="65">
      <c r="A65" s="5" t="inlineStr">
        <is>
          <t>Room</t>
        </is>
      </c>
      <c r="B65" s="5" t="inlineStr">
        <is>
          <t>Count</t>
        </is>
      </c>
      <c r="C65" s="5" t="inlineStr">
        <is>
          <t>SF</t>
        </is>
      </c>
      <c r="D65" s="5" t="inlineStr">
        <is>
          <t>Basis</t>
        </is>
      </c>
    </row>
    <row r="66">
      <c r="A66" s="8" t="inlineStr">
        <is>
          <t>105</t>
        </is>
      </c>
      <c r="B66" s="8" t="n">
        <v>3</v>
      </c>
      <c r="C66" s="8" t="n">
        <v>130.9</v>
      </c>
      <c r="D66" s="8" t="inlineStr">
        <is>
          <t>Wall 105-E; millwork panels, see Walls by Room L2 column</t>
        </is>
      </c>
    </row>
    <row r="67">
      <c r="A67" s="18" t="inlineStr">
        <is>
          <t>TOTAL SF</t>
        </is>
      </c>
      <c r="B67" s="18" t="n"/>
      <c r="C67" s="19">
        <f>SUM(C66:C66)</f>
        <v>130.9</v>
      </c>
      <c r="D67" s="18" t="n"/>
    </row>
  </sheetData>
  <mergeCells count="4">
    <mergeCell ref="A64:D64"/>
    <mergeCell ref="A1:AA1"/>
    <mergeCell ref="A56:D56"/>
    <mergeCell ref="A54:AA54"/>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I58"/>
  <sheetViews>
    <sheetView showGridLines="0" zoomScale="100" workbookViewId="0">
      <pane ySplit="3" topLeftCell="A4" activePane="bottomLeft" state="frozen"/>
      <selection pane="bottomLeft" activeCell="A1" sqref="A1"/>
    </sheetView>
  </sheetViews>
  <sheetFormatPr baseColWidth="8" defaultColWidth="11" defaultRowHeight="15"/>
  <cols>
    <col width="22" customWidth="1" min="1" max="1"/>
    <col width="24" customWidth="1" min="2" max="2"/>
    <col width="9" customWidth="1" min="3" max="3"/>
    <col width="9" customWidth="1" min="4" max="4"/>
    <col width="9" customWidth="1" min="5" max="5"/>
    <col width="8" customWidth="1" min="6" max="6"/>
    <col width="12" customWidth="1" min="7" max="7"/>
    <col width="30" customWidth="1" min="8" max="8"/>
    <col width="12" customWidth="1" min="9" max="9"/>
  </cols>
  <sheetData>
    <row r="1">
      <c r="A1" s="1" t="inlineStr">
        <is>
          <t>OPENINGS</t>
        </is>
      </c>
    </row>
    <row r="3">
      <c r="A3" s="5" t="inlineStr">
        <is>
          <t>Mark</t>
        </is>
      </c>
      <c r="B3" s="5" t="inlineStr">
        <is>
          <t>Type</t>
        </is>
      </c>
      <c r="C3" s="5" t="inlineStr">
        <is>
          <t>Width (ft)</t>
        </is>
      </c>
      <c r="D3" s="5" t="inlineStr">
        <is>
          <t>Height (ft)</t>
        </is>
      </c>
      <c r="E3" s="5" t="inlineStr">
        <is>
          <t>SF</t>
        </is>
      </c>
      <c r="F3" s="5" t="inlineStr">
        <is>
          <t>Room</t>
        </is>
      </c>
      <c r="G3" s="5" t="inlineStr">
        <is>
          <t>Wall ID</t>
        </is>
      </c>
      <c r="H3" s="5" t="inlineStr">
        <is>
          <t>Source</t>
        </is>
      </c>
      <c r="I3" s="5" t="inlineStr">
        <is>
          <t>Note</t>
        </is>
      </c>
    </row>
    <row r="4">
      <c r="A4" s="8" t="inlineStr">
        <is>
          <t>112B</t>
        </is>
      </c>
      <c r="B4" s="8" t="inlineStr">
        <is>
          <t>door</t>
        </is>
      </c>
      <c r="C4" s="21" t="n">
        <v>3</v>
      </c>
      <c r="D4" s="21" t="n">
        <v>7</v>
      </c>
      <c r="E4" s="24">
        <f>C4*D4</f>
        <v>21.0</v>
      </c>
      <c r="F4" s="8" t="inlineStr">
        <is>
          <t>112</t>
        </is>
      </c>
      <c r="G4" s="8" t="inlineStr">
        <is>
          <t>112-N</t>
        </is>
      </c>
      <c r="H4" s="8" t="inlineStr">
        <is>
          <t>A2-2 door schedule</t>
        </is>
      </c>
      <c r="I4" s="8" t="inlineStr"/>
    </row>
    <row r="5">
      <c r="A5" s="8" t="inlineStr">
        <is>
          <t>R1 (north 1)</t>
        </is>
      </c>
      <c r="B5" s="8" t="inlineStr">
        <is>
          <t>interior window</t>
        </is>
      </c>
      <c r="C5" s="21" t="n">
        <v>6</v>
      </c>
      <c r="D5" s="21" t="n">
        <v>3.333333333333333</v>
      </c>
      <c r="E5" s="24">
        <f>C5*D5</f>
        <v>20.0</v>
      </c>
      <c r="F5" s="8" t="inlineStr">
        <is>
          <t>112</t>
        </is>
      </c>
      <c r="G5" s="8" t="inlineStr">
        <is>
          <t>112-N</t>
        </is>
      </c>
      <c r="H5" s="8" t="inlineStr">
        <is>
          <t>A2-3 window schedule, type R1 6'-0" x 3'-4"</t>
        </is>
      </c>
      <c r="I5" s="8" t="inlineStr"/>
    </row>
    <row r="6">
      <c r="A6" s="8" t="inlineStr">
        <is>
          <t>R1 (north 2)</t>
        </is>
      </c>
      <c r="B6" s="8" t="inlineStr">
        <is>
          <t>interior window</t>
        </is>
      </c>
      <c r="C6" s="21" t="n">
        <v>6</v>
      </c>
      <c r="D6" s="21" t="n">
        <v>3.333333333333333</v>
      </c>
      <c r="E6" s="24">
        <f>C6*D6</f>
        <v>20.0</v>
      </c>
      <c r="F6" s="8" t="inlineStr">
        <is>
          <t>112</t>
        </is>
      </c>
      <c r="G6" s="8" t="inlineStr">
        <is>
          <t>112-N</t>
        </is>
      </c>
      <c r="H6" s="8" t="inlineStr">
        <is>
          <t>A2-3 window schedule, type R1 6'-0" x 3'-4"</t>
        </is>
      </c>
      <c r="I6" s="8" t="inlineStr"/>
    </row>
    <row r="7">
      <c r="A7" s="8" t="inlineStr">
        <is>
          <t>grille (1)</t>
        </is>
      </c>
      <c r="B7" s="8" t="inlineStr">
        <is>
          <t>transfer grille</t>
        </is>
      </c>
      <c r="C7" s="21" t="n">
        <v>3</v>
      </c>
      <c r="D7" s="21" t="n">
        <v>3</v>
      </c>
      <c r="E7" s="24">
        <f>C7*D7</f>
        <v>9.0</v>
      </c>
      <c r="F7" s="8" t="inlineStr">
        <is>
          <t>112</t>
        </is>
      </c>
      <c r="G7" s="8" t="inlineStr">
        <is>
          <t>112-N</t>
        </is>
      </c>
      <c r="H7" s="8" t="inlineStr">
        <is>
          <t>dimensioned 3'-0" x 3'-0" on 2/A5-2</t>
        </is>
      </c>
      <c r="I7" s="8" t="inlineStr"/>
    </row>
    <row r="8">
      <c r="A8" s="8" t="inlineStr">
        <is>
          <t>grille (2)</t>
        </is>
      </c>
      <c r="B8" s="8" t="inlineStr">
        <is>
          <t>transfer grille</t>
        </is>
      </c>
      <c r="C8" s="21" t="n">
        <v>3</v>
      </c>
      <c r="D8" s="21" t="n">
        <v>3</v>
      </c>
      <c r="E8" s="24">
        <f>C8*D8</f>
        <v>9.0</v>
      </c>
      <c r="F8" s="8" t="inlineStr">
        <is>
          <t>112</t>
        </is>
      </c>
      <c r="G8" s="8" t="inlineStr">
        <is>
          <t>112-N</t>
        </is>
      </c>
      <c r="H8" s="8" t="inlineStr">
        <is>
          <t>dimensioned 3'-0" x 3'-0" on 2/A5-2</t>
        </is>
      </c>
      <c r="I8" s="8" t="inlineStr"/>
    </row>
    <row r="9">
      <c r="A9" s="8" t="inlineStr">
        <is>
          <t>113 (pair)</t>
        </is>
      </c>
      <c r="B9" s="8" t="inlineStr">
        <is>
          <t>door pair</t>
        </is>
      </c>
      <c r="C9" s="21" t="n">
        <v>6.333333333333333</v>
      </c>
      <c r="D9" s="21" t="n">
        <v>7</v>
      </c>
      <c r="E9" s="24">
        <f>C9*D9</f>
        <v>44.33333333333333</v>
      </c>
      <c r="F9" s="8" t="inlineStr">
        <is>
          <t>112</t>
        </is>
      </c>
      <c r="G9" s="8" t="inlineStr">
        <is>
          <t>112-E</t>
        </is>
      </c>
      <c r="H9" s="8" t="inlineStr">
        <is>
          <t>A2-2 door schedule 6'-4" x 7'-0"</t>
        </is>
      </c>
      <c r="I9" s="8" t="inlineStr"/>
    </row>
    <row r="10">
      <c r="A10" s="8" t="inlineStr">
        <is>
          <t>112A</t>
        </is>
      </c>
      <c r="B10" s="8" t="inlineStr">
        <is>
          <t>door</t>
        </is>
      </c>
      <c r="C10" s="21" t="n">
        <v>3</v>
      </c>
      <c r="D10" s="21" t="n">
        <v>7</v>
      </c>
      <c r="E10" s="24">
        <f>C10*D10</f>
        <v>21.0</v>
      </c>
      <c r="F10" s="8" t="inlineStr">
        <is>
          <t>112</t>
        </is>
      </c>
      <c r="G10" s="8" t="inlineStr">
        <is>
          <t>112-S</t>
        </is>
      </c>
      <c r="H10" s="8" t="inlineStr">
        <is>
          <t>A2-2 door schedule</t>
        </is>
      </c>
      <c r="I10" s="8" t="inlineStr"/>
    </row>
    <row r="11">
      <c r="A11" s="8" t="inlineStr">
        <is>
          <t>R1 (south 1)</t>
        </is>
      </c>
      <c r="B11" s="8" t="inlineStr">
        <is>
          <t>interior window</t>
        </is>
      </c>
      <c r="C11" s="21" t="n">
        <v>6</v>
      </c>
      <c r="D11" s="21" t="n">
        <v>3.333333333333333</v>
      </c>
      <c r="E11" s="24">
        <f>C11*D11</f>
        <v>20.0</v>
      </c>
      <c r="F11" s="8" t="inlineStr">
        <is>
          <t>112</t>
        </is>
      </c>
      <c r="G11" s="8" t="inlineStr">
        <is>
          <t>112-S</t>
        </is>
      </c>
      <c r="H11" s="8" t="inlineStr">
        <is>
          <t>A2-3 window schedule, type R1 6'-0" x 3'-4"</t>
        </is>
      </c>
      <c r="I11" s="8" t="inlineStr"/>
    </row>
    <row r="12">
      <c r="A12" s="8" t="inlineStr">
        <is>
          <t>R1 (south 2)</t>
        </is>
      </c>
      <c r="B12" s="8" t="inlineStr">
        <is>
          <t>interior window</t>
        </is>
      </c>
      <c r="C12" s="21" t="n">
        <v>6</v>
      </c>
      <c r="D12" s="21" t="n">
        <v>3.333333333333333</v>
      </c>
      <c r="E12" s="24">
        <f>C12*D12</f>
        <v>20.0</v>
      </c>
      <c r="F12" s="8" t="inlineStr">
        <is>
          <t>112</t>
        </is>
      </c>
      <c r="G12" s="8" t="inlineStr">
        <is>
          <t>112-S</t>
        </is>
      </c>
      <c r="H12" s="8" t="inlineStr">
        <is>
          <t>A2-3 window schedule, type R1 6'-0" x 3'-4"</t>
        </is>
      </c>
      <c r="I12" s="8" t="inlineStr"/>
    </row>
    <row r="13">
      <c r="A13" s="8" t="inlineStr">
        <is>
          <t>grille (3)</t>
        </is>
      </c>
      <c r="B13" s="8" t="inlineStr">
        <is>
          <t>transfer grille</t>
        </is>
      </c>
      <c r="C13" s="21" t="n">
        <v>3</v>
      </c>
      <c r="D13" s="21" t="n">
        <v>3</v>
      </c>
      <c r="E13" s="24">
        <f>C13*D13</f>
        <v>9.0</v>
      </c>
      <c r="F13" s="8" t="inlineStr">
        <is>
          <t>112</t>
        </is>
      </c>
      <c r="G13" s="8" t="inlineStr">
        <is>
          <t>112-S</t>
        </is>
      </c>
      <c r="H13" s="8" t="inlineStr">
        <is>
          <t>assumed as 2/A5-2 (3'-0" x 3'-0")</t>
        </is>
      </c>
      <c r="I13" s="8" t="inlineStr"/>
    </row>
    <row r="14">
      <c r="A14" s="8" t="inlineStr">
        <is>
          <t>grille (4)</t>
        </is>
      </c>
      <c r="B14" s="8" t="inlineStr">
        <is>
          <t>transfer grille</t>
        </is>
      </c>
      <c r="C14" s="21" t="n">
        <v>3</v>
      </c>
      <c r="D14" s="21" t="n">
        <v>3</v>
      </c>
      <c r="E14" s="24">
        <f>C14*D14</f>
        <v>9.0</v>
      </c>
      <c r="F14" s="8" t="inlineStr">
        <is>
          <t>112</t>
        </is>
      </c>
      <c r="G14" s="8" t="inlineStr">
        <is>
          <t>112-S</t>
        </is>
      </c>
      <c r="H14" s="8" t="inlineStr">
        <is>
          <t>assumed as 2/A5-2 (3'-0" x 3'-0")</t>
        </is>
      </c>
      <c r="I14" s="8" t="inlineStr"/>
    </row>
    <row r="15">
      <c r="A15" s="8" t="inlineStr">
        <is>
          <t>W1 (north 1)</t>
        </is>
      </c>
      <c r="B15" s="8" t="inlineStr">
        <is>
          <t>window</t>
        </is>
      </c>
      <c r="C15" s="21" t="n">
        <v>7.333333333333333</v>
      </c>
      <c r="D15" s="21" t="n">
        <v>4.666666666666667</v>
      </c>
      <c r="E15" s="24">
        <f>C15*D15</f>
        <v>34.22222222222222</v>
      </c>
      <c r="F15" s="8" t="inlineStr">
        <is>
          <t>119</t>
        </is>
      </c>
      <c r="G15" s="8" t="inlineStr">
        <is>
          <t>119-ALL</t>
        </is>
      </c>
      <c r="H15" s="8" t="inlineStr">
        <is>
          <t>A2-3 window schedule, type W1 7'-4" x 4'-8"</t>
        </is>
      </c>
      <c r="I15" s="8" t="inlineStr"/>
    </row>
    <row r="16">
      <c r="A16" s="8" t="inlineStr">
        <is>
          <t>W1 (north 2)</t>
        </is>
      </c>
      <c r="B16" s="8" t="inlineStr">
        <is>
          <t>window</t>
        </is>
      </c>
      <c r="C16" s="21" t="n">
        <v>7.333333333333333</v>
      </c>
      <c r="D16" s="21" t="n">
        <v>4.666666666666667</v>
      </c>
      <c r="E16" s="24">
        <f>C16*D16</f>
        <v>34.22222222222222</v>
      </c>
      <c r="F16" s="8" t="inlineStr">
        <is>
          <t>119</t>
        </is>
      </c>
      <c r="G16" s="8" t="inlineStr">
        <is>
          <t>119-ALL</t>
        </is>
      </c>
      <c r="H16" s="8" t="inlineStr">
        <is>
          <t>A2-3 window schedule, type W1 7'-4" x 4'-8"</t>
        </is>
      </c>
      <c r="I16" s="8" t="inlineStr"/>
    </row>
    <row r="17">
      <c r="A17" s="8" t="inlineStr">
        <is>
          <t>W1 (west)</t>
        </is>
      </c>
      <c r="B17" s="8" t="inlineStr">
        <is>
          <t>window</t>
        </is>
      </c>
      <c r="C17" s="21" t="n">
        <v>7.333333333333333</v>
      </c>
      <c r="D17" s="21" t="n">
        <v>4.666666666666667</v>
      </c>
      <c r="E17" s="24">
        <f>C17*D17</f>
        <v>34.22222222222222</v>
      </c>
      <c r="F17" s="8" t="inlineStr">
        <is>
          <t>119</t>
        </is>
      </c>
      <c r="G17" s="8" t="inlineStr">
        <is>
          <t>119-ALL</t>
        </is>
      </c>
      <c r="H17" s="8" t="inlineStr">
        <is>
          <t>A2-3 window schedule, type W1 7'-4" x 4'-8"</t>
        </is>
      </c>
      <c r="I17" s="8" t="inlineStr"/>
    </row>
    <row r="18">
      <c r="A18" s="8" t="inlineStr">
        <is>
          <t>W1 (east)</t>
        </is>
      </c>
      <c r="B18" s="8" t="inlineStr">
        <is>
          <t>window</t>
        </is>
      </c>
      <c r="C18" s="21" t="n">
        <v>7.333333333333333</v>
      </c>
      <c r="D18" s="21" t="n">
        <v>4.666666666666667</v>
      </c>
      <c r="E18" s="24">
        <f>C18*D18</f>
        <v>34.22222222222222</v>
      </c>
      <c r="F18" s="8" t="inlineStr">
        <is>
          <t>119</t>
        </is>
      </c>
      <c r="G18" s="8" t="inlineStr">
        <is>
          <t>119-ALL</t>
        </is>
      </c>
      <c r="H18" s="8" t="inlineStr">
        <is>
          <t>A2-3 window schedule, type W1 7'-4" x 4'-8"</t>
        </is>
      </c>
      <c r="I18" s="8" t="inlineStr"/>
    </row>
    <row r="19">
      <c r="A19" s="8" t="inlineStr">
        <is>
          <t>119A</t>
        </is>
      </c>
      <c r="B19" s="8" t="inlineStr">
        <is>
          <t>door</t>
        </is>
      </c>
      <c r="C19" s="21" t="n">
        <v>3</v>
      </c>
      <c r="D19" s="21" t="n">
        <v>7</v>
      </c>
      <c r="E19" s="24">
        <f>C19*D19</f>
        <v>21.0</v>
      </c>
      <c r="F19" s="8" t="inlineStr">
        <is>
          <t>119</t>
        </is>
      </c>
      <c r="G19" s="8" t="inlineStr">
        <is>
          <t>119-ALL</t>
        </is>
      </c>
      <c r="H19" s="8" t="inlineStr">
        <is>
          <t>A2-2 door schedule</t>
        </is>
      </c>
      <c r="I19" s="8" t="inlineStr"/>
    </row>
    <row r="20">
      <c r="A20" s="8" t="inlineStr">
        <is>
          <t>119B</t>
        </is>
      </c>
      <c r="B20" s="8" t="inlineStr">
        <is>
          <t>door</t>
        </is>
      </c>
      <c r="C20" s="21" t="n">
        <v>3</v>
      </c>
      <c r="D20" s="21" t="n">
        <v>7</v>
      </c>
      <c r="E20" s="24">
        <f>C20*D20</f>
        <v>21.0</v>
      </c>
      <c r="F20" s="8" t="inlineStr">
        <is>
          <t>119</t>
        </is>
      </c>
      <c r="G20" s="8" t="inlineStr">
        <is>
          <t>119-ALL</t>
        </is>
      </c>
      <c r="H20" s="8" t="inlineStr">
        <is>
          <t>A2-2 door schedule</t>
        </is>
      </c>
      <c r="I20" s="8" t="inlineStr"/>
    </row>
    <row r="21">
      <c r="A21" s="8" t="inlineStr">
        <is>
          <t>120 (pair)</t>
        </is>
      </c>
      <c r="B21" s="8" t="inlineStr">
        <is>
          <t>door pair</t>
        </is>
      </c>
      <c r="C21" s="21" t="n">
        <v>6.333333333333333</v>
      </c>
      <c r="D21" s="21" t="n">
        <v>7</v>
      </c>
      <c r="E21" s="24">
        <f>C21*D21</f>
        <v>44.33333333333333</v>
      </c>
      <c r="F21" s="8" t="inlineStr">
        <is>
          <t>119</t>
        </is>
      </c>
      <c r="G21" s="8" t="inlineStr">
        <is>
          <t>119-ALL</t>
        </is>
      </c>
      <c r="H21" s="8" t="inlineStr">
        <is>
          <t>A2-2 door schedule 6'-4" x 7'-0"</t>
        </is>
      </c>
      <c r="I21" s="8" t="inlineStr"/>
    </row>
    <row r="22">
      <c r="A22" s="8" t="inlineStr">
        <is>
          <t>104A</t>
        </is>
      </c>
      <c r="B22" s="8" t="inlineStr">
        <is>
          <t>door</t>
        </is>
      </c>
      <c r="C22" s="21" t="n">
        <v>3</v>
      </c>
      <c r="D22" s="21" t="n">
        <v>7</v>
      </c>
      <c r="E22" s="24">
        <f>C22*D22</f>
        <v>21.0</v>
      </c>
      <c r="F22" s="8" t="inlineStr">
        <is>
          <t>104</t>
        </is>
      </c>
      <c r="G22" s="8" t="inlineStr">
        <is>
          <t>104-S</t>
        </is>
      </c>
      <c r="H22" s="8" t="inlineStr">
        <is>
          <t>A2-2 door schedule</t>
        </is>
      </c>
      <c r="I22" s="8" t="inlineStr"/>
    </row>
    <row r="23">
      <c r="A23" s="8" t="inlineStr">
        <is>
          <t>R1 (reception)</t>
        </is>
      </c>
      <c r="B23" s="8" t="inlineStr">
        <is>
          <t>interior window</t>
        </is>
      </c>
      <c r="C23" s="21" t="n">
        <v>6</v>
      </c>
      <c r="D23" s="21" t="n">
        <v>3.333333333333333</v>
      </c>
      <c r="E23" s="24">
        <f>C23*D23</f>
        <v>20.0</v>
      </c>
      <c r="F23" s="8" t="inlineStr">
        <is>
          <t>104</t>
        </is>
      </c>
      <c r="G23" s="8" t="inlineStr">
        <is>
          <t>104-S</t>
        </is>
      </c>
      <c r="H23" s="8" t="inlineStr">
        <is>
          <t>A2-3 window schedule, type R1 6'-0" x 3'-4"</t>
        </is>
      </c>
      <c r="I23" s="8" t="inlineStr"/>
    </row>
    <row r="24">
      <c r="A24" s="8" t="inlineStr">
        <is>
          <t>104C</t>
        </is>
      </c>
      <c r="B24" s="8" t="inlineStr">
        <is>
          <t>coiling counter door</t>
        </is>
      </c>
      <c r="C24" s="21" t="n">
        <v>7.333333333333333</v>
      </c>
      <c r="D24" s="21" t="n">
        <v>5.5</v>
      </c>
      <c r="E24" s="24">
        <f>C24*D24</f>
        <v>40.33333333333333</v>
      </c>
      <c r="F24" s="8" t="inlineStr">
        <is>
          <t>104</t>
        </is>
      </c>
      <c r="G24" s="8" t="inlineStr">
        <is>
          <t>104-E</t>
        </is>
      </c>
      <c r="H24" s="8" t="inlineStr">
        <is>
          <t>A2-2 width 7'-4"; opening height 5'-6" per 5/A5-3</t>
        </is>
      </c>
      <c r="I24" s="8" t="inlineStr"/>
    </row>
    <row r="25">
      <c r="A25" s="8" t="inlineStr">
        <is>
          <t>121 entry (open)</t>
        </is>
      </c>
      <c r="B25" s="8" t="inlineStr">
        <is>
          <t>existing opening (not scheduled)</t>
        </is>
      </c>
      <c r="C25" s="21" t="n">
        <v>4</v>
      </c>
      <c r="D25" s="21" t="n">
        <v>7</v>
      </c>
      <c r="E25" s="24">
        <f>C25*D25</f>
        <v>28.0</v>
      </c>
      <c r="F25" s="8" t="inlineStr">
        <is>
          <t>121</t>
        </is>
      </c>
      <c r="G25" s="8" t="inlineStr">
        <is>
          <t>121-REST</t>
        </is>
      </c>
      <c r="H25" s="8" t="inlineStr">
        <is>
          <t>drawn on A1-1/A7-1; size assumed, RFI-10</t>
        </is>
      </c>
      <c r="I25" s="8" t="inlineStr">
        <is>
          <t>(RFI-10)</t>
        </is>
      </c>
    </row>
    <row r="26">
      <c r="A26" s="8" t="inlineStr">
        <is>
          <t>123 entry (open)</t>
        </is>
      </c>
      <c r="B26" s="8" t="inlineStr">
        <is>
          <t>existing opening (not scheduled)</t>
        </is>
      </c>
      <c r="C26" s="21" t="n">
        <v>4</v>
      </c>
      <c r="D26" s="21" t="n">
        <v>7</v>
      </c>
      <c r="E26" s="24">
        <f>C26*D26</f>
        <v>28.0</v>
      </c>
      <c r="F26" s="8" t="inlineStr">
        <is>
          <t>123</t>
        </is>
      </c>
      <c r="G26" s="8" t="inlineStr">
        <is>
          <t>123-REST</t>
        </is>
      </c>
      <c r="H26" s="8" t="inlineStr">
        <is>
          <t>drawn on A1-1/A7-1; size assumed, RFI-10</t>
        </is>
      </c>
      <c r="I26" s="8" t="inlineStr">
        <is>
          <t>(RFI-10)</t>
        </is>
      </c>
    </row>
    <row r="27">
      <c r="A27" s="8" t="inlineStr">
        <is>
          <t>122 entry from 121</t>
        </is>
      </c>
      <c r="B27" s="8" t="inlineStr">
        <is>
          <t>existing opening (not scheduled)</t>
        </is>
      </c>
      <c r="C27" s="21" t="n">
        <v>3</v>
      </c>
      <c r="D27" s="21" t="n">
        <v>7</v>
      </c>
      <c r="E27" s="24">
        <f>C27*D27</f>
        <v>21.0</v>
      </c>
      <c r="F27" s="8" t="inlineStr">
        <is>
          <t>122</t>
        </is>
      </c>
      <c r="G27" s="8" t="inlineStr">
        <is>
          <t>122-ALL</t>
        </is>
      </c>
      <c r="H27" s="8" t="inlineStr">
        <is>
          <t>drawn on A1-1/A7-1; size assumed, RFI-10</t>
        </is>
      </c>
      <c r="I27" s="8" t="inlineStr">
        <is>
          <t>(RFI-10)</t>
        </is>
      </c>
    </row>
    <row r="28">
      <c r="A28" s="8" t="inlineStr">
        <is>
          <t>124 opening to 123</t>
        </is>
      </c>
      <c r="B28" s="8" t="inlineStr">
        <is>
          <t>existing opening (not scheduled)</t>
        </is>
      </c>
      <c r="C28" s="21" t="n">
        <v>4</v>
      </c>
      <c r="D28" s="21" t="n">
        <v>7</v>
      </c>
      <c r="E28" s="24">
        <f>C28*D28</f>
        <v>28.0</v>
      </c>
      <c r="F28" s="8" t="inlineStr">
        <is>
          <t>124</t>
        </is>
      </c>
      <c r="G28" s="8" t="inlineStr">
        <is>
          <t>124-ALL</t>
        </is>
      </c>
      <c r="H28" s="8" t="inlineStr">
        <is>
          <t>drawn on A1-1/A7-1; size assumed, RFI-10</t>
        </is>
      </c>
      <c r="I28" s="8" t="inlineStr">
        <is>
          <t>(RFI-10)</t>
        </is>
      </c>
    </row>
    <row r="29">
      <c r="A29" s="8" t="inlineStr">
        <is>
          <t>113 (pair)</t>
        </is>
      </c>
      <c r="B29" s="8" t="inlineStr">
        <is>
          <t>door pair</t>
        </is>
      </c>
      <c r="C29" s="21" t="n">
        <v>6.333333333333333</v>
      </c>
      <c r="D29" s="21" t="n">
        <v>7</v>
      </c>
      <c r="E29" s="24">
        <f>C29*D29</f>
        <v>44.33333333333333</v>
      </c>
      <c r="F29" s="8" t="inlineStr">
        <is>
          <t>113</t>
        </is>
      </c>
      <c r="G29" s="8" t="inlineStr">
        <is>
          <t>113-ALL</t>
        </is>
      </c>
      <c r="H29" s="8" t="inlineStr">
        <is>
          <t>A2-2</t>
        </is>
      </c>
      <c r="I29" s="8" t="inlineStr"/>
    </row>
    <row r="30">
      <c r="A30" s="8" t="inlineStr">
        <is>
          <t>114 (pair, existing)</t>
        </is>
      </c>
      <c r="B30" s="8" t="inlineStr">
        <is>
          <t>existing opening (not scheduled)</t>
        </is>
      </c>
      <c r="C30" s="21" t="n">
        <v>6</v>
      </c>
      <c r="D30" s="21" t="n">
        <v>7</v>
      </c>
      <c r="E30" s="24">
        <f>C30*D30</f>
        <v>42.0</v>
      </c>
      <c r="F30" s="8" t="inlineStr">
        <is>
          <t>114</t>
        </is>
      </c>
      <c r="G30" s="8" t="inlineStr">
        <is>
          <t>114-ALL</t>
        </is>
      </c>
      <c r="H30" s="8" t="inlineStr">
        <is>
          <t>drawn on A1-1/A7-1; size assumed, RFI-10</t>
        </is>
      </c>
      <c r="I30" s="8" t="inlineStr">
        <is>
          <t>(RFI-10)</t>
        </is>
      </c>
    </row>
    <row r="31">
      <c r="A31" s="8" t="inlineStr">
        <is>
          <t>120 (pair)</t>
        </is>
      </c>
      <c r="B31" s="8" t="inlineStr">
        <is>
          <t>door pair</t>
        </is>
      </c>
      <c r="C31" s="21" t="n">
        <v>6.333333333333333</v>
      </c>
      <c r="D31" s="21" t="n">
        <v>7</v>
      </c>
      <c r="E31" s="24">
        <f>C31*D31</f>
        <v>44.33333333333333</v>
      </c>
      <c r="F31" s="8" t="inlineStr">
        <is>
          <t>120</t>
        </is>
      </c>
      <c r="G31" s="8" t="inlineStr">
        <is>
          <t>120-ALL</t>
        </is>
      </c>
      <c r="H31" s="8" t="inlineStr">
        <is>
          <t>A2-2</t>
        </is>
      </c>
      <c r="I31" s="8" t="inlineStr"/>
    </row>
    <row r="32">
      <c r="A32" s="8" t="inlineStr">
        <is>
          <t>129 (pair)</t>
        </is>
      </c>
      <c r="B32" s="8" t="inlineStr">
        <is>
          <t>door pair</t>
        </is>
      </c>
      <c r="C32" s="21" t="n">
        <v>6</v>
      </c>
      <c r="D32" s="21" t="n">
        <v>7</v>
      </c>
      <c r="E32" s="24">
        <f>C32*D32</f>
        <v>42.0</v>
      </c>
      <c r="F32" s="8" t="inlineStr">
        <is>
          <t>129</t>
        </is>
      </c>
      <c r="G32" s="8" t="inlineStr">
        <is>
          <t>129-ALL</t>
        </is>
      </c>
      <c r="H32" s="8" t="inlineStr">
        <is>
          <t>A2-2</t>
        </is>
      </c>
      <c r="I32" s="8" t="inlineStr"/>
    </row>
    <row r="33">
      <c r="A33" s="8" t="inlineStr">
        <is>
          <t>100 exterior pair (existing)</t>
        </is>
      </c>
      <c r="B33" s="8" t="inlineStr">
        <is>
          <t>existing opening (not scheduled)</t>
        </is>
      </c>
      <c r="C33" s="21" t="n">
        <v>6</v>
      </c>
      <c r="D33" s="21" t="n">
        <v>7</v>
      </c>
      <c r="E33" s="24">
        <f>C33*D33</f>
        <v>42.0</v>
      </c>
      <c r="F33" s="8" t="inlineStr">
        <is>
          <t>100</t>
        </is>
      </c>
      <c r="G33" s="8" t="inlineStr">
        <is>
          <t>100-ALL</t>
        </is>
      </c>
      <c r="H33" s="8" t="inlineStr">
        <is>
          <t>drawn on A1-1/A7-1; size assumed, RFI-10</t>
        </is>
      </c>
      <c r="I33" s="8" t="inlineStr">
        <is>
          <t>(RFI-10)</t>
        </is>
      </c>
    </row>
    <row r="34">
      <c r="A34" s="8" t="inlineStr">
        <is>
          <t>111 exterior door (existing)</t>
        </is>
      </c>
      <c r="B34" s="8" t="inlineStr">
        <is>
          <t>existing opening (not scheduled)</t>
        </is>
      </c>
      <c r="C34" s="21" t="n">
        <v>4</v>
      </c>
      <c r="D34" s="21" t="n">
        <v>7</v>
      </c>
      <c r="E34" s="24">
        <f>C34*D34</f>
        <v>28.0</v>
      </c>
      <c r="F34" s="8" t="inlineStr">
        <is>
          <t>111</t>
        </is>
      </c>
      <c r="G34" s="8" t="inlineStr">
        <is>
          <t>111-ALL</t>
        </is>
      </c>
      <c r="H34" s="8" t="inlineStr">
        <is>
          <t>drawn on A1-1/A7-1; size assumed, RFI-10</t>
        </is>
      </c>
      <c r="I34" s="8" t="inlineStr">
        <is>
          <t>(RFI-10)</t>
        </is>
      </c>
    </row>
    <row r="35">
      <c r="A35" s="8" t="inlineStr">
        <is>
          <t>125A (pair)</t>
        </is>
      </c>
      <c r="B35" s="8" t="inlineStr">
        <is>
          <t>door pair</t>
        </is>
      </c>
      <c r="C35" s="21" t="n">
        <v>6</v>
      </c>
      <c r="D35" s="21" t="n">
        <v>7</v>
      </c>
      <c r="E35" s="24">
        <f>C35*D35</f>
        <v>42.0</v>
      </c>
      <c r="F35" s="8" t="inlineStr">
        <is>
          <t>125</t>
        </is>
      </c>
      <c r="G35" s="8" t="inlineStr">
        <is>
          <t>125-ALL</t>
        </is>
      </c>
      <c r="H35" s="8" t="inlineStr">
        <is>
          <t>A2-2</t>
        </is>
      </c>
      <c r="I35" s="8" t="inlineStr"/>
    </row>
    <row r="36">
      <c r="A36" s="8" t="inlineStr">
        <is>
          <t>125B (pair)</t>
        </is>
      </c>
      <c r="B36" s="8" t="inlineStr">
        <is>
          <t>door pair</t>
        </is>
      </c>
      <c r="C36" s="21" t="n">
        <v>6</v>
      </c>
      <c r="D36" s="21" t="n">
        <v>7</v>
      </c>
      <c r="E36" s="24">
        <f>C36*D36</f>
        <v>42.0</v>
      </c>
      <c r="F36" s="8" t="inlineStr">
        <is>
          <t>125</t>
        </is>
      </c>
      <c r="G36" s="8" t="inlineStr">
        <is>
          <t>125-ALL</t>
        </is>
      </c>
      <c r="H36" s="8" t="inlineStr">
        <is>
          <t>A2-2</t>
        </is>
      </c>
      <c r="I36" s="8" t="inlineStr"/>
    </row>
    <row r="37">
      <c r="A37" s="8" t="inlineStr">
        <is>
          <t>112A</t>
        </is>
      </c>
      <c r="B37" s="8" t="inlineStr">
        <is>
          <t>door</t>
        </is>
      </c>
      <c r="C37" s="21" t="n">
        <v>3</v>
      </c>
      <c r="D37" s="21" t="n">
        <v>7</v>
      </c>
      <c r="E37" s="24">
        <f>C37*D37</f>
        <v>21.0</v>
      </c>
      <c r="F37" s="8" t="inlineStr">
        <is>
          <t>101</t>
        </is>
      </c>
      <c r="G37" s="8" t="inlineStr">
        <is>
          <t>101-S-ELEV</t>
        </is>
      </c>
      <c r="H37" s="8" t="inlineStr">
        <is>
          <t>A2-2 door schedule</t>
        </is>
      </c>
      <c r="I37" s="8" t="inlineStr"/>
    </row>
    <row r="38">
      <c r="A38" s="8" t="inlineStr">
        <is>
          <t>R1 (112 south 1)</t>
        </is>
      </c>
      <c r="B38" s="8" t="inlineStr">
        <is>
          <t>interior window</t>
        </is>
      </c>
      <c r="C38" s="21" t="n">
        <v>6</v>
      </c>
      <c r="D38" s="21" t="n">
        <v>3.333333333333333</v>
      </c>
      <c r="E38" s="24">
        <f>C38*D38</f>
        <v>20.0</v>
      </c>
      <c r="F38" s="8" t="inlineStr">
        <is>
          <t>101</t>
        </is>
      </c>
      <c r="G38" s="8" t="inlineStr">
        <is>
          <t>101-S-ELEV</t>
        </is>
      </c>
      <c r="H38" s="8" t="inlineStr">
        <is>
          <t>A2-3 window schedule, type R1 6'-0" x 3'-4"</t>
        </is>
      </c>
      <c r="I38" s="8" t="inlineStr"/>
    </row>
    <row r="39">
      <c r="A39" s="8" t="inlineStr">
        <is>
          <t>R1 (112 south 2)</t>
        </is>
      </c>
      <c r="B39" s="8" t="inlineStr">
        <is>
          <t>interior window</t>
        </is>
      </c>
      <c r="C39" s="21" t="n">
        <v>6</v>
      </c>
      <c r="D39" s="21" t="n">
        <v>3.333333333333333</v>
      </c>
      <c r="E39" s="24">
        <f>C39*D39</f>
        <v>20.0</v>
      </c>
      <c r="F39" s="8" t="inlineStr">
        <is>
          <t>101</t>
        </is>
      </c>
      <c r="G39" s="8" t="inlineStr">
        <is>
          <t>101-S-ELEV</t>
        </is>
      </c>
      <c r="H39" s="8" t="inlineStr">
        <is>
          <t>A2-3 window schedule, type R1 6'-0" x 3'-4"</t>
        </is>
      </c>
      <c r="I39" s="8" t="inlineStr"/>
    </row>
    <row r="40">
      <c r="A40" s="8" t="inlineStr">
        <is>
          <t>114 craft (pair, existing)</t>
        </is>
      </c>
      <c r="B40" s="8" t="inlineStr">
        <is>
          <t>existing opening (not scheduled)</t>
        </is>
      </c>
      <c r="C40" s="21" t="n">
        <v>6</v>
      </c>
      <c r="D40" s="21" t="n">
        <v>7</v>
      </c>
      <c r="E40" s="24">
        <f>C40*D40</f>
        <v>42.0</v>
      </c>
      <c r="F40" s="8" t="inlineStr">
        <is>
          <t>101</t>
        </is>
      </c>
      <c r="G40" s="8" t="inlineStr">
        <is>
          <t>101-S-ELEV</t>
        </is>
      </c>
      <c r="H40" s="8" t="inlineStr">
        <is>
          <t>drawn on A1-1/A7-1; size assumed, RFI-10</t>
        </is>
      </c>
      <c r="I40" s="8" t="inlineStr">
        <is>
          <t>(RFI-10)</t>
        </is>
      </c>
    </row>
    <row r="41">
      <c r="A41" s="8" t="inlineStr">
        <is>
          <t>112B</t>
        </is>
      </c>
      <c r="B41" s="8" t="inlineStr">
        <is>
          <t>door</t>
        </is>
      </c>
      <c r="C41" s="21" t="n">
        <v>3</v>
      </c>
      <c r="D41" s="21" t="n">
        <v>7</v>
      </c>
      <c r="E41" s="24">
        <f>C41*D41</f>
        <v>21.0</v>
      </c>
      <c r="F41" s="8" t="inlineStr">
        <is>
          <t>101</t>
        </is>
      </c>
      <c r="G41" s="8" t="inlineStr">
        <is>
          <t>101-N-ELEV</t>
        </is>
      </c>
      <c r="H41" s="8" t="inlineStr">
        <is>
          <t>A2-2 door schedule</t>
        </is>
      </c>
      <c r="I41" s="8" t="inlineStr"/>
    </row>
    <row r="42">
      <c r="A42" s="8" t="inlineStr">
        <is>
          <t>R1 (112 north 1)</t>
        </is>
      </c>
      <c r="B42" s="8" t="inlineStr">
        <is>
          <t>interior window</t>
        </is>
      </c>
      <c r="C42" s="21" t="n">
        <v>6</v>
      </c>
      <c r="D42" s="21" t="n">
        <v>3.333333333333333</v>
      </c>
      <c r="E42" s="24">
        <f>C42*D42</f>
        <v>20.0</v>
      </c>
      <c r="F42" s="8" t="inlineStr">
        <is>
          <t>101</t>
        </is>
      </c>
      <c r="G42" s="8" t="inlineStr">
        <is>
          <t>101-N-ELEV</t>
        </is>
      </c>
      <c r="H42" s="8" t="inlineStr">
        <is>
          <t>A2-3 window schedule, type R1 6'-0" x 3'-4"</t>
        </is>
      </c>
      <c r="I42" s="8" t="inlineStr"/>
    </row>
    <row r="43">
      <c r="A43" s="8" t="inlineStr">
        <is>
          <t>R1 (112 north 2)</t>
        </is>
      </c>
      <c r="B43" s="8" t="inlineStr">
        <is>
          <t>interior window</t>
        </is>
      </c>
      <c r="C43" s="21" t="n">
        <v>6</v>
      </c>
      <c r="D43" s="21" t="n">
        <v>3.333333333333333</v>
      </c>
      <c r="E43" s="24">
        <f>C43*D43</f>
        <v>20.0</v>
      </c>
      <c r="F43" s="8" t="inlineStr">
        <is>
          <t>101</t>
        </is>
      </c>
      <c r="G43" s="8" t="inlineStr">
        <is>
          <t>101-N-ELEV</t>
        </is>
      </c>
      <c r="H43" s="8" t="inlineStr">
        <is>
          <t>A2-3 window schedule, type R1 6'-0" x 3'-4"</t>
        </is>
      </c>
      <c r="I43" s="8" t="inlineStr"/>
    </row>
    <row r="44">
      <c r="A44" s="8" t="inlineStr">
        <is>
          <t>104A</t>
        </is>
      </c>
      <c r="B44" s="8" t="inlineStr">
        <is>
          <t>door</t>
        </is>
      </c>
      <c r="C44" s="21" t="n">
        <v>3</v>
      </c>
      <c r="D44" s="21" t="n">
        <v>7</v>
      </c>
      <c r="E44" s="24">
        <f>C44*D44</f>
        <v>21.0</v>
      </c>
      <c r="F44" s="8" t="inlineStr">
        <is>
          <t>101</t>
        </is>
      </c>
      <c r="G44" s="8" t="inlineStr">
        <is>
          <t>101-104S</t>
        </is>
      </c>
      <c r="H44" s="8" t="inlineStr">
        <is>
          <t>A2-2 door schedule</t>
        </is>
      </c>
      <c r="I44" s="8" t="inlineStr"/>
    </row>
    <row r="45">
      <c r="A45" s="8" t="inlineStr">
        <is>
          <t>R1 (reception)</t>
        </is>
      </c>
      <c r="B45" s="8" t="inlineStr">
        <is>
          <t>interior window</t>
        </is>
      </c>
      <c r="C45" s="21" t="n">
        <v>6</v>
      </c>
      <c r="D45" s="21" t="n">
        <v>3.333333333333333</v>
      </c>
      <c r="E45" s="24">
        <f>C45*D45</f>
        <v>20.0</v>
      </c>
      <c r="F45" s="8" t="inlineStr">
        <is>
          <t>101</t>
        </is>
      </c>
      <c r="G45" s="8" t="inlineStr">
        <is>
          <t>101-104S</t>
        </is>
      </c>
      <c r="H45" s="8" t="inlineStr">
        <is>
          <t>A2-3 window schedule, type R1 6'-0" x 3'-4"</t>
        </is>
      </c>
      <c r="I45" s="8" t="inlineStr"/>
    </row>
    <row r="46">
      <c r="A46" s="8" t="inlineStr">
        <is>
          <t>104C</t>
        </is>
      </c>
      <c r="B46" s="8" t="inlineStr">
        <is>
          <t>coiling counter door</t>
        </is>
      </c>
      <c r="C46" s="21" t="n">
        <v>7.333333333333333</v>
      </c>
      <c r="D46" s="21" t="n">
        <v>5.5</v>
      </c>
      <c r="E46" s="24">
        <f>C46*D46</f>
        <v>40.33333333333333</v>
      </c>
      <c r="F46" s="8" t="inlineStr">
        <is>
          <t>101</t>
        </is>
      </c>
      <c r="G46" s="8" t="inlineStr">
        <is>
          <t>101-104E</t>
        </is>
      </c>
      <c r="H46" s="8" t="inlineStr">
        <is>
          <t>A2-2 width 7'-4"; height per 3/A5-3</t>
        </is>
      </c>
      <c r="I46" s="8" t="inlineStr"/>
    </row>
    <row r="47">
      <c r="A47" s="8" t="inlineStr">
        <is>
          <t>116 office</t>
        </is>
      </c>
      <c r="B47" s="8" t="inlineStr">
        <is>
          <t>existing opening (not scheduled)</t>
        </is>
      </c>
      <c r="C47" s="21" t="n">
        <v>3</v>
      </c>
      <c r="D47" s="21" t="n">
        <v>7</v>
      </c>
      <c r="E47" s="24">
        <f>C47*D47</f>
        <v>21.0</v>
      </c>
      <c r="F47" s="8" t="inlineStr">
        <is>
          <t>101</t>
        </is>
      </c>
      <c r="G47" s="8" t="inlineStr">
        <is>
          <t>101-REST</t>
        </is>
      </c>
      <c r="H47" s="8" t="inlineStr">
        <is>
          <t>drawn on A1-1/A7-1; size assumed, RFI-10</t>
        </is>
      </c>
      <c r="I47" s="8" t="inlineStr">
        <is>
          <t>(RFI-10)</t>
        </is>
      </c>
    </row>
    <row r="48">
      <c r="A48" s="8" t="inlineStr">
        <is>
          <t>117 office</t>
        </is>
      </c>
      <c r="B48" s="8" t="inlineStr">
        <is>
          <t>existing opening (not scheduled)</t>
        </is>
      </c>
      <c r="C48" s="21" t="n">
        <v>3</v>
      </c>
      <c r="D48" s="21" t="n">
        <v>7</v>
      </c>
      <c r="E48" s="24">
        <f>C48*D48</f>
        <v>21.0</v>
      </c>
      <c r="F48" s="8" t="inlineStr">
        <is>
          <t>101</t>
        </is>
      </c>
      <c r="G48" s="8" t="inlineStr">
        <is>
          <t>101-REST</t>
        </is>
      </c>
      <c r="H48" s="8" t="inlineStr">
        <is>
          <t>drawn on A1-1/A7-1; size assumed, RFI-10</t>
        </is>
      </c>
      <c r="I48" s="8" t="inlineStr">
        <is>
          <t>(RFI-10)</t>
        </is>
      </c>
    </row>
    <row r="49">
      <c r="A49" s="8" t="inlineStr">
        <is>
          <t>118 janitor</t>
        </is>
      </c>
      <c r="B49" s="8" t="inlineStr">
        <is>
          <t>existing opening (not scheduled)</t>
        </is>
      </c>
      <c r="C49" s="21" t="n">
        <v>3</v>
      </c>
      <c r="D49" s="21" t="n">
        <v>7</v>
      </c>
      <c r="E49" s="24">
        <f>C49*D49</f>
        <v>21.0</v>
      </c>
      <c r="F49" s="8" t="inlineStr">
        <is>
          <t>101</t>
        </is>
      </c>
      <c r="G49" s="8" t="inlineStr">
        <is>
          <t>101-REST</t>
        </is>
      </c>
      <c r="H49" s="8" t="inlineStr">
        <is>
          <t>drawn on A1-1/A7-1; size assumed, RFI-10</t>
        </is>
      </c>
      <c r="I49" s="8" t="inlineStr">
        <is>
          <t>(RFI-10)</t>
        </is>
      </c>
    </row>
    <row r="50">
      <c r="A50" s="8" t="inlineStr">
        <is>
          <t>106 MTG room 1</t>
        </is>
      </c>
      <c r="B50" s="8" t="inlineStr">
        <is>
          <t>existing opening (not scheduled)</t>
        </is>
      </c>
      <c r="C50" s="21" t="n">
        <v>3</v>
      </c>
      <c r="D50" s="21" t="n">
        <v>7</v>
      </c>
      <c r="E50" s="24">
        <f>C50*D50</f>
        <v>21.0</v>
      </c>
      <c r="F50" s="8" t="inlineStr">
        <is>
          <t>101</t>
        </is>
      </c>
      <c r="G50" s="8" t="inlineStr">
        <is>
          <t>101-REST</t>
        </is>
      </c>
      <c r="H50" s="8" t="inlineStr">
        <is>
          <t>drawn on A1-1/A7-1; size assumed, RFI-10</t>
        </is>
      </c>
      <c r="I50" s="8" t="inlineStr">
        <is>
          <t>(RFI-10)</t>
        </is>
      </c>
    </row>
    <row r="51">
      <c r="A51" s="8" t="inlineStr">
        <is>
          <t>106 MTG room 2</t>
        </is>
      </c>
      <c r="B51" s="8" t="inlineStr">
        <is>
          <t>existing opening (not scheduled)</t>
        </is>
      </c>
      <c r="C51" s="21" t="n">
        <v>3</v>
      </c>
      <c r="D51" s="21" t="n">
        <v>7</v>
      </c>
      <c r="E51" s="24">
        <f>C51*D51</f>
        <v>21.0</v>
      </c>
      <c r="F51" s="8" t="inlineStr">
        <is>
          <t>101</t>
        </is>
      </c>
      <c r="G51" s="8" t="inlineStr">
        <is>
          <t>101-REST</t>
        </is>
      </c>
      <c r="H51" s="8" t="inlineStr">
        <is>
          <t>drawn on A1-1/A7-1; size assumed, RFI-10</t>
        </is>
      </c>
      <c r="I51" s="8" t="inlineStr">
        <is>
          <t>(RFI-10)</t>
        </is>
      </c>
    </row>
    <row r="52">
      <c r="A52" s="8" t="inlineStr">
        <is>
          <t>R1 (106 west wall)</t>
        </is>
      </c>
      <c r="B52" s="8" t="inlineStr">
        <is>
          <t>interior window</t>
        </is>
      </c>
      <c r="C52" s="21" t="n">
        <v>6</v>
      </c>
      <c r="D52" s="21" t="n">
        <v>3.333333333333333</v>
      </c>
      <c r="E52" s="24">
        <f>C52*D52</f>
        <v>20.0</v>
      </c>
      <c r="F52" s="8" t="inlineStr">
        <is>
          <t>101</t>
        </is>
      </c>
      <c r="G52" s="8" t="inlineStr">
        <is>
          <t>101-REST</t>
        </is>
      </c>
      <c r="H52" s="8" t="inlineStr">
        <is>
          <t>A2-3 window schedule, type R1 6'-0" x 3'-4"</t>
        </is>
      </c>
      <c r="I52" s="8" t="inlineStr"/>
    </row>
    <row r="53">
      <c r="A53" s="8" t="inlineStr">
        <is>
          <t>101 (corridor to gymnasium)</t>
        </is>
      </c>
      <c r="B53" s="8" t="inlineStr">
        <is>
          <t>door</t>
        </is>
      </c>
      <c r="C53" s="21" t="n">
        <v>3</v>
      </c>
      <c r="D53" s="21" t="n">
        <v>7</v>
      </c>
      <c r="E53" s="24">
        <f>C53*D53</f>
        <v>21.0</v>
      </c>
      <c r="F53" s="8" t="inlineStr">
        <is>
          <t>101</t>
        </is>
      </c>
      <c r="G53" s="8" t="inlineStr">
        <is>
          <t>101-REST</t>
        </is>
      </c>
      <c r="H53" s="8" t="inlineStr">
        <is>
          <t>A2-2 door schedule</t>
        </is>
      </c>
      <c r="I53" s="8" t="inlineStr"/>
    </row>
    <row r="54">
      <c r="A54" s="8" t="inlineStr">
        <is>
          <t>119A</t>
        </is>
      </c>
      <c r="B54" s="8" t="inlineStr">
        <is>
          <t>door</t>
        </is>
      </c>
      <c r="C54" s="21" t="n">
        <v>3</v>
      </c>
      <c r="D54" s="21" t="n">
        <v>7</v>
      </c>
      <c r="E54" s="24">
        <f>C54*D54</f>
        <v>21.0</v>
      </c>
      <c r="F54" s="8" t="inlineStr">
        <is>
          <t>101</t>
        </is>
      </c>
      <c r="G54" s="8" t="inlineStr">
        <is>
          <t>101-REST</t>
        </is>
      </c>
      <c r="H54" s="8" t="inlineStr">
        <is>
          <t>A2-2 door schedule</t>
        </is>
      </c>
      <c r="I54" s="8" t="inlineStr"/>
    </row>
    <row r="55">
      <c r="A55" s="8" t="inlineStr">
        <is>
          <t>125A (pair)</t>
        </is>
      </c>
      <c r="B55" s="8" t="inlineStr">
        <is>
          <t>door pair</t>
        </is>
      </c>
      <c r="C55" s="21" t="n">
        <v>6</v>
      </c>
      <c r="D55" s="21" t="n">
        <v>7</v>
      </c>
      <c r="E55" s="24">
        <f>C55*D55</f>
        <v>42.0</v>
      </c>
      <c r="F55" s="8" t="inlineStr">
        <is>
          <t>101</t>
        </is>
      </c>
      <c r="G55" s="8" t="inlineStr">
        <is>
          <t>101-REST</t>
        </is>
      </c>
      <c r="H55" s="8" t="inlineStr">
        <is>
          <t>A2-2</t>
        </is>
      </c>
      <c r="I55" s="8" t="inlineStr"/>
    </row>
    <row r="56">
      <c r="A56" s="8" t="inlineStr">
        <is>
          <t>121 entry (open)</t>
        </is>
      </c>
      <c r="B56" s="8" t="inlineStr">
        <is>
          <t>existing opening (not scheduled)</t>
        </is>
      </c>
      <c r="C56" s="21" t="n">
        <v>4</v>
      </c>
      <c r="D56" s="21" t="n">
        <v>7</v>
      </c>
      <c r="E56" s="24">
        <f>C56*D56</f>
        <v>28.0</v>
      </c>
      <c r="F56" s="8" t="inlineStr">
        <is>
          <t>101</t>
        </is>
      </c>
      <c r="G56" s="8" t="inlineStr">
        <is>
          <t>101-REST</t>
        </is>
      </c>
      <c r="H56" s="8" t="inlineStr">
        <is>
          <t>drawn on A1-1/A7-1; size assumed, RFI-10</t>
        </is>
      </c>
      <c r="I56" s="8" t="inlineStr">
        <is>
          <t>(RFI-10)</t>
        </is>
      </c>
    </row>
    <row r="57">
      <c r="A57" s="8" t="inlineStr">
        <is>
          <t>123 entry (open)</t>
        </is>
      </c>
      <c r="B57" s="8" t="inlineStr">
        <is>
          <t>existing opening (not scheduled)</t>
        </is>
      </c>
      <c r="C57" s="21" t="n">
        <v>4</v>
      </c>
      <c r="D57" s="21" t="n">
        <v>7</v>
      </c>
      <c r="E57" s="24">
        <f>C57*D57</f>
        <v>28.0</v>
      </c>
      <c r="F57" s="8" t="inlineStr">
        <is>
          <t>101</t>
        </is>
      </c>
      <c r="G57" s="8" t="inlineStr">
        <is>
          <t>101-REST</t>
        </is>
      </c>
      <c r="H57" s="8" t="inlineStr">
        <is>
          <t>drawn on A1-1/A7-1; size assumed, RFI-10</t>
        </is>
      </c>
      <c r="I57" s="8" t="inlineStr">
        <is>
          <t>(RFI-10)</t>
        </is>
      </c>
    </row>
    <row r="58">
      <c r="A58" s="18" t="inlineStr">
        <is>
          <t>TOTAL</t>
        </is>
      </c>
      <c r="B58" s="18" t="n"/>
      <c r="C58" s="18" t="n"/>
      <c r="D58" s="18" t="n"/>
      <c r="E58" s="25">
        <f>SUM(E4:E57)</f>
        <v>1448.8888888888887</v>
      </c>
      <c r="F58" s="18" t="n"/>
      <c r="G58" s="18" t="n"/>
      <c r="H58" s="18" t="n"/>
      <c r="I58" s="18" t="n"/>
    </row>
  </sheetData>
  <mergeCells count="1">
    <mergeCell ref="A1:I1"/>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D35"/>
  <sheetViews>
    <sheetView showGridLines="0" zoomScale="100" workbookViewId="0">
      <pane ySplit="4" topLeftCell="A5" activePane="bottomLeft" state="frozen"/>
      <selection pane="bottomLeft" activeCell="A1" sqref="A1"/>
    </sheetView>
  </sheetViews>
  <sheetFormatPr baseColWidth="8" defaultColWidth="11" defaultRowHeight="15"/>
  <cols>
    <col width="10" customWidth="1" min="1" max="1"/>
    <col width="34" customWidth="1" min="2" max="2"/>
    <col width="60" customWidth="1" min="3" max="3"/>
    <col width="34" customWidth="1" min="4" max="4"/>
  </cols>
  <sheetData>
    <row r="1">
      <c r="A1" s="1" t="inlineStr">
        <is>
          <t>CLARIFICATIONS AND RFIs</t>
        </is>
      </c>
    </row>
    <row r="3">
      <c r="A3" s="2" t="inlineStr">
        <is>
          <t>Table 1 — Inclusions / Exclusions / Assumptions</t>
        </is>
      </c>
    </row>
    <row r="4">
      <c r="A4" s="5" t="inlineStr">
        <is>
          <t>No.</t>
        </is>
      </c>
      <c r="B4" s="5" t="inlineStr">
        <is>
          <t>Statement</t>
        </is>
      </c>
      <c r="C4" s="5" t="n"/>
      <c r="D4" s="5" t="n"/>
    </row>
    <row r="5" ht="28" customHeight="1">
      <c r="A5" s="8" t="n">
        <v>1</v>
      </c>
      <c r="B5" s="8" t="inlineStr">
        <is>
          <t>Quantities are new work only; rooms marked ETR (existing to remain) are excluded.</t>
        </is>
      </c>
      <c r="C5" s="8" t="n"/>
      <c r="D5" s="8" t="n"/>
    </row>
    <row r="6" ht="28" customHeight="1">
      <c r="A6" s="8" t="n">
        <v>2</v>
      </c>
      <c r="B6" s="8" t="inlineStr">
        <is>
          <t>VCT1 is carried at the Finish Schedule room areas: it includes about 52 SF of corridor schedule area not shown on the drawing and the floor under fixed casework (see RFI-03).</t>
        </is>
      </c>
      <c r="C6" s="8" t="n"/>
      <c r="D6" s="8" t="n"/>
    </row>
    <row r="7" ht="28" customHeight="1">
      <c r="A7" s="8" t="n">
        <v>3</v>
      </c>
      <c r="B7" s="8" t="inlineStr">
        <is>
          <t>Removal of existing flooring, floor preparation/leveling, moisture testing and any asbestos-containing mastic abatement are not included.</t>
        </is>
      </c>
      <c r="C7" s="8" t="n"/>
      <c r="D7" s="8" t="n"/>
    </row>
    <row r="8" ht="28" customHeight="1">
      <c r="A8" s="8" t="n">
        <v>4</v>
      </c>
      <c r="B8" s="8" t="inlineStr">
        <is>
          <t>Attic stock per the specification is not included; the project manual was not reviewed.</t>
        </is>
      </c>
      <c r="C8" s="8" t="n"/>
      <c r="D8" s="8" t="n"/>
    </row>
    <row r="9" ht="28" customHeight="1">
      <c r="A9" s="8" t="n">
        <v>5</v>
      </c>
      <c r="B9" s="8" t="inlineStr">
        <is>
          <t>Shower pan waterproofing and slope to drains at 122/124 are not included in the tile quantities.</t>
        </is>
      </c>
      <c r="C9" s="8" t="n"/>
      <c r="D9" s="8" t="n"/>
    </row>
    <row r="10" ht="28" customHeight="1">
      <c r="A10" s="8" t="n">
        <v>6</v>
      </c>
      <c r="B10" s="8" t="inlineStr">
        <is>
          <t>VCT carton size 45 SF (manufacturer's standard 12x12 carton) is assumed; verify with the supplier.</t>
        </is>
      </c>
      <c r="C10" s="8" t="n"/>
      <c r="D10" s="8" t="n"/>
    </row>
    <row r="11" ht="28" customHeight="1">
      <c r="A11" s="8" t="n">
        <v>7</v>
      </c>
      <c r="B11" s="8" t="inlineStr">
        <is>
          <t>Paint is carried from the floor to the finished ceiling line: RCP heights for flat ceilings, the drawn ceiling line for the sloped ceilings in 105 and 112.</t>
        </is>
      </c>
      <c r="C11" s="8" t="n"/>
      <c r="D11" s="8" t="n"/>
    </row>
    <row r="12" ht="28" customHeight="1">
      <c r="A12" s="8" t="n">
        <v>8</v>
      </c>
      <c r="B12" s="8" t="inlineStr">
        <is>
          <t>Openings are deducted at nominal schedule size (A2-2/A2-3); unscheduled existing openings at assumed sizes (RFI-10).</t>
        </is>
      </c>
      <c r="C12" s="8" t="n"/>
      <c r="D12" s="8" t="n"/>
    </row>
    <row r="13" ht="28" customHeight="1">
      <c r="A13" s="8" t="n">
        <v>9</v>
      </c>
      <c r="B13" s="8" t="inlineStr">
        <is>
          <t>Marker boards, surface-mounted casework and accessories are not deducted; built-in casework that fills the wall plane (trophy case TC-01, reception north-wall cabinets, MP 119 alcove cabinets) is deducted.</t>
        </is>
      </c>
      <c r="C13" s="8" t="n"/>
      <c r="D13" s="8" t="n"/>
    </row>
    <row r="14" ht="28" customHeight="1">
      <c r="A14" s="8" t="n">
        <v>10</v>
      </c>
      <c r="B14" s="8" t="inlineStr">
        <is>
          <t>Accent bands in 112 are carried net of the doors and R1 windows that cross them.</t>
        </is>
      </c>
      <c r="C14" s="8" t="n"/>
      <c r="D14" s="8" t="n"/>
    </row>
    <row r="15" ht="28" customHeight="1">
      <c r="A15" s="8" t="n">
        <v>11</v>
      </c>
      <c r="B15" s="8" t="inlineStr">
        <is>
          <t>Paint quantities are surface area, one line per colour; primer/block filler and number of coats per Section 09 91 23 (project manual not reviewed).</t>
        </is>
      </c>
      <c r="C15" s="8" t="n"/>
      <c r="D15" s="8" t="n"/>
    </row>
    <row r="16" ht="28" customHeight="1">
      <c r="A16" s="8" t="n">
        <v>12</v>
      </c>
      <c r="B16" s="8" t="inlineStr">
        <is>
          <t>Doors, frames, ceilings, soffits and exposed structure are not included.</t>
        </is>
      </c>
      <c r="C16" s="8" t="n"/>
      <c r="D16" s="8" t="n"/>
    </row>
    <row r="17" ht="28" customHeight="1">
      <c r="A17" s="8" t="n">
        <v>13</v>
      </c>
      <c r="B17" s="8" t="inlineStr">
        <is>
          <t>L2 plastic-laminate plywood panels in 105 are millwork (Division 06), listed for coordination; paint continues behind them per the drawing note.</t>
        </is>
      </c>
      <c r="C17" s="8" t="n"/>
      <c r="D17" s="8" t="n"/>
    </row>
    <row r="18" ht="28" customHeight="1">
      <c r="A18" s="8" t="n">
        <v>14</v>
      </c>
      <c r="B18" s="8" t="inlineStr">
        <is>
          <t>Tectum acoustical panels are Alternate No. 3 and are not in the base totals; P4 accent paint is carried in the base bid (RFI-05).</t>
        </is>
      </c>
      <c r="C18" s="8" t="n"/>
      <c r="D18" s="8" t="n"/>
    </row>
    <row r="19" ht="28" customHeight="1">
      <c r="A19" s="8" t="n">
        <v>15</v>
      </c>
      <c r="B19" s="8" t="inlineStr">
        <is>
          <t>Gypsum board: only the upper part of the 105/112 wall is quantified in SF; keynote-3 furring is LF only (RFI-08).</t>
        </is>
      </c>
      <c r="C19" s="8" t="n"/>
      <c r="D19" s="8" t="n"/>
    </row>
    <row r="20" ht="28" customHeight="1">
      <c r="A20" s="8" t="n">
        <v>16</v>
      </c>
      <c r="B20" s="8" t="inlineStr">
        <is>
          <t>Paint substrate: CMU (block filler per spec) except gypsum board on the 105/112 wall above 11'-4" (692 SF, both faces), the GWB portion at the left end of the south corridor wall (2/A5-1) and the GWB above the CMU on the north corridor wall (3/A5-1).</t>
        </is>
      </c>
      <c r="C20" s="8" t="n"/>
      <c r="D20" s="8" t="n"/>
    </row>
    <row r="21" ht="28" customHeight="1">
      <c r="A21" s="8" t="n">
        <v>17</v>
      </c>
      <c r="B21" s="8" t="inlineStr">
        <is>
          <t>Waste allowances: VCT1 field 5% (12x12 field, straight lay); VCT2-VCT4 accents 10% (narrow 8" to 2'-0" bands, cuts at band ends); CT4 1x1 mosaic 10% (sheet cuts at fixtures, one dye lot); CT1-CT3 3x6 wall tile 10% (brick joint, cuts at band ends and corners); B1 base 5%, CTB1 10%; gypsum board 10%, framing 5%; paint 0% (surface area; coats per specification).</t>
        </is>
      </c>
      <c r="C21" s="8" t="n"/>
      <c r="D21" s="8" t="n"/>
    </row>
    <row r="23">
      <c r="A23" s="2" t="inlineStr">
        <is>
          <t>Table 2 — RFIs</t>
        </is>
      </c>
    </row>
    <row r="24">
      <c r="A24" s="5" t="inlineStr">
        <is>
          <t>No.</t>
        </is>
      </c>
      <c r="B24" s="5" t="inlineStr">
        <is>
          <t>Subject</t>
        </is>
      </c>
      <c r="C24" s="5" t="inlineStr">
        <is>
          <t>Question</t>
        </is>
      </c>
      <c r="D24" s="5" t="inlineStr">
        <is>
          <t>Quantity impact</t>
        </is>
      </c>
    </row>
    <row r="25" ht="42" customHeight="1">
      <c r="A25" s="8" t="inlineStr">
        <is>
          <t>RFI-01</t>
        </is>
      </c>
      <c r="B25" s="8" t="inlineStr">
        <is>
          <t>CT4 floor area, rooms 121-124</t>
        </is>
      </c>
      <c r="C25" s="8" t="inlineStr">
        <is>
          <t>Finish Schedule lists 848 SF; the drawn floor measures about 892 SF (excess in 121 and 123). Confirm the area before the 1x1 blend is ordered (single dye lot).</t>
        </is>
      </c>
      <c r="D25" s="8" t="inlineStr">
        <is>
          <t>+44 SF CT4 carried as allowance</t>
        </is>
      </c>
    </row>
    <row r="26" ht="42" customHeight="1">
      <c r="A26" s="8" t="inlineStr">
        <is>
          <t>RFI-02</t>
        </is>
      </c>
      <c r="B26" s="8" t="inlineStr">
        <is>
          <t>Room 120 Storage floor</t>
        </is>
      </c>
      <c r="C26" s="8" t="inlineStr">
        <is>
          <t>Schedule says VCT1, but A7-1 draws the room untoned with a floor drain and two equipment boxes. VCT1 or sealed concrete?</t>
        </is>
      </c>
      <c r="D26" s="8" t="inlineStr">
        <is>
          <t>-71 SF VCT1 if not VCT</t>
        </is>
      </c>
    </row>
    <row r="27" ht="42" customHeight="1">
      <c r="A27" s="8" t="inlineStr">
        <is>
          <t>RFI-03</t>
        </is>
      </c>
      <c r="B27" s="8" t="inlineStr">
        <is>
          <t>VCT under fixed casework</t>
        </is>
      </c>
      <c r="C27" s="8" t="inlineStr">
        <is>
          <t>Is VCT installed under fixed casework (104 reception 52.6 SF, 114 base cabinets 24.8 SF, 103 trophy case 16.3 SF, 119 alcove 18.9 SF VCT4)? Schedule areas include these footprints; carried as installed.</t>
        </is>
      </c>
      <c r="D27" s="8" t="inlineStr">
        <is>
          <t>-98 SF VCT1 and -19 SF VCT4 if not</t>
        </is>
      </c>
    </row>
    <row r="28" ht="42" customHeight="1">
      <c r="A28" s="8" t="inlineStr">
        <is>
          <t>RFI-04</t>
        </is>
      </c>
      <c r="B28" s="8" t="inlineStr">
        <is>
          <t>VCT4 product code</t>
        </is>
      </c>
      <c r="C28" s="8" t="inlineStr">
        <is>
          <t>Legend lists VCT4 as Azrock Cortina V606 (other colours carry the -3 suffix, e.g. V603-3). Confirm the exact product code.</t>
        </is>
      </c>
      <c r="D28" s="8" t="inlineStr">
        <is>
          <t>none on quantity</t>
        </is>
      </c>
    </row>
    <row r="29" ht="42" customHeight="1">
      <c r="A29" s="8" t="inlineStr">
        <is>
          <t>RFI-05</t>
        </is>
      </c>
      <c r="B29" s="8" t="inlineStr">
        <is>
          <t>P4 accent vs Tectum panels (Alternate No. 3), MP Room 112</t>
        </is>
      </c>
      <c r="C29" s="8" t="inlineStr">
        <is>
          <t>In the base bid, are the P4 accent rectangles painted on the wall in the Tectum panel locations? Carried as P4 paint; Alternate No. 3 adds the panels (painted P4).</t>
        </is>
      </c>
      <c r="D29" s="8" t="inlineStr">
        <is>
          <t>P4 415 SF either way; panels are an add</t>
        </is>
      </c>
    </row>
    <row r="30" ht="42" customHeight="1">
      <c r="A30" s="8" t="inlineStr">
        <is>
          <t>RFI-06</t>
        </is>
      </c>
      <c r="B30" s="8" t="inlineStr">
        <is>
          <t>Paint above the ACT-2 ceiling, north corridor (3/A5-1)</t>
        </is>
      </c>
      <c r="C30" s="8" t="inlineStr">
        <is>
          <t>The elevation draws P1/P4 up to the existing structure (about 16'-6"), the RCP shows NEW ACT-2 at 14'-2". Paint is carried to 14'-2"; confirm nothing is painted above the ceiling.</t>
        </is>
      </c>
      <c r="D30" s="8" t="inlineStr">
        <is>
          <t>about 50-60 SF P1/P4 if painted to structure</t>
        </is>
      </c>
    </row>
    <row r="31" ht="42" customHeight="1">
      <c r="A31" s="8" t="inlineStr">
        <is>
          <t>RFI-07</t>
        </is>
      </c>
      <c r="B31" s="8" t="inlineStr">
        <is>
          <t>Existing wall tile in toilets 121/123 and showers 124</t>
        </is>
      </c>
      <c r="C31" s="8" t="inlineStr">
        <is>
          <t>Only three toilet walls are elevated (12, 18, 19/A5-3). Which other walls have existing tile to be restored (SaniGlaze) rather than P1 paint? 124 carried as full-height existing tile.</t>
        </is>
      </c>
      <c r="D31" s="8" t="inlineStr">
        <is>
          <t>up to 990 SF moves from P1 to tile restoration</t>
        </is>
      </c>
    </row>
    <row r="32" ht="42" customHeight="1">
      <c r="A32" s="8" t="inlineStr">
        <is>
          <t>RFI-08</t>
        </is>
      </c>
      <c r="B32" s="8" t="inlineStr">
        <is>
          <t>Keynote 3 furring height, toilet block</t>
        </is>
      </c>
      <c r="C32" s="8" t="inlineStr">
        <is>
          <t>Height band of the A2E0 furring on top of the CMU walls (top of CMU to structure) is not dimensioned. Provide the height or a section.</t>
        </is>
      </c>
      <c r="D32" s="8" t="inlineStr">
        <is>
          <t>123.75 LF carried; SF of GWB not quantified</t>
        </is>
      </c>
    </row>
    <row r="33" ht="42" customHeight="1">
      <c r="A33" s="8" t="inlineStr">
        <is>
          <t>RFI-09</t>
        </is>
      </c>
      <c r="B33" s="8" t="inlineStr">
        <is>
          <t>Ceiling heights without an RCP symbol</t>
        </is>
      </c>
      <c r="C33" s="8" t="inlineStr">
        <is>
          <t>Rooms 100, 111, 113, 120 have no ceiling-height symbol and 125 keeps its existing ceiling. Carried 9'-4" (113: 9'-0"). Confirm.</t>
        </is>
      </c>
      <c r="D33" s="8" t="inlineStr">
        <is>
          <t>about 30 SF of paint per 1 ft of height per room</t>
        </is>
      </c>
    </row>
    <row r="34" ht="42" customHeight="1">
      <c r="A34" s="8" t="inlineStr">
        <is>
          <t>RFI-10</t>
        </is>
      </c>
      <c r="B34" s="8" t="inlineStr">
        <is>
          <t>Existing openings not in the door schedule</t>
        </is>
      </c>
      <c r="C34" s="8" t="inlineStr">
        <is>
          <t>Doors to 106, 116, 117 and 118, the toilet entries and the exterior doors at 100/111 are existing and not in the door schedule. Sizes assumed 3'-0" x 7'-0" (pairs 6'-0", toilet entries 4'-0").</t>
        </is>
      </c>
      <c r="D34" s="8" t="inlineStr">
        <is>
          <t>a few SF of paint and LF of base per opening</t>
        </is>
      </c>
    </row>
    <row r="35" ht="42" customHeight="1">
      <c r="A35" s="8" t="inlineStr">
        <is>
          <t>RFI-11</t>
        </is>
      </c>
      <c r="B35" s="8" t="inlineStr">
        <is>
          <t>CTB1 tile base and transition strips</t>
        </is>
      </c>
      <c r="C35" s="8" t="inlineStr">
        <is>
          <t>CTB1 is scheduled for 121-124 but not defined in the Finish Legend, and no transition/reducer product is specified.</t>
        </is>
      </c>
      <c r="D35" s="8" t="inlineStr">
        <is>
          <t>product only</t>
        </is>
      </c>
    </row>
  </sheetData>
  <mergeCells count="19">
    <mergeCell ref="B11:D11"/>
    <mergeCell ref="B14:D14"/>
    <mergeCell ref="B8:D8"/>
    <mergeCell ref="B17:D17"/>
    <mergeCell ref="B13:D13"/>
    <mergeCell ref="B10:D10"/>
    <mergeCell ref="B19:D19"/>
    <mergeCell ref="B9:D9"/>
    <mergeCell ref="B15:D15"/>
    <mergeCell ref="B6:D6"/>
    <mergeCell ref="B20:D20"/>
    <mergeCell ref="A1:D1"/>
    <mergeCell ref="B5:D5"/>
    <mergeCell ref="B4:D4"/>
    <mergeCell ref="B7:D7"/>
    <mergeCell ref="B16:D16"/>
    <mergeCell ref="B18:D18"/>
    <mergeCell ref="B21:D21"/>
    <mergeCell ref="B12:D12"/>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F52"/>
  <sheetViews>
    <sheetView showGridLines="0" zoomScale="100" workbookViewId="0">
      <pane ySplit="1" topLeftCell="A2" activePane="bottomLeft" state="frozen"/>
      <selection pane="bottomLeft" activeCell="A1" sqref="A1"/>
    </sheetView>
  </sheetViews>
  <sheetFormatPr baseColWidth="8" defaultColWidth="11" defaultRowHeight="15"/>
  <cols>
    <col width="16" customWidth="1" min="1" max="1"/>
    <col width="16" customWidth="1" min="2" max="2"/>
    <col width="16" customWidth="1" min="3" max="3"/>
    <col width="16" customWidth="1" min="4" max="4"/>
    <col width="10" customWidth="1" min="5" max="5"/>
    <col width="46" customWidth="1" min="6" max="6"/>
  </cols>
  <sheetData>
    <row r="1">
      <c r="A1" s="1" t="inlineStr">
        <is>
          <t>METHOD AND QA</t>
        </is>
      </c>
    </row>
    <row r="2"/>
    <row r="3">
      <c r="A3" s="2" t="inlineStr">
        <is>
          <t>Method — Floors</t>
        </is>
      </c>
    </row>
    <row r="4" ht="75" customHeight="1">
      <c r="A4" s="26" t="inlineStr">
        <is>
          <t>Floor colours were taken from written dimensions on A7-1 (A1-2 for the enlarged toilet plan), cross-checked against the exact vector hatch fills on A7-1 (fill rectangle x even-odd clip path, vector_regions.extract_fills()); the two agree within 0.5 SF per colour. VCT1 (field) is carried as the schedule room area less the accent colours (a remainder), except MP Rooms 112 and 119 which carry no VCT1 per the finish schedule. CT4 (121-124) is carried at the drawn wall-face-mask area (892 SF) rather than the 848 SF schedule sum; the 44 SF difference is an allowance pending RFI-01. Accent-tile tags on A7-1 were checked against the measured colour at every tagged location (see the tag check on Floors by Room).</t>
        </is>
      </c>
    </row>
    <row r="6">
      <c r="A6" s="2" t="inlineStr">
        <is>
          <t>Method — Walls</t>
        </is>
      </c>
    </row>
    <row r="7" ht="90" customHeight="1">
      <c r="A7" s="26" t="inlineStr">
        <is>
          <t>Two independent methods were used and cross-checked (see the QA tables below). Method A (plan): wall lengths traced from the outline on A7-1/A1-1, or measured on A1-2 for the enlarged toilet plan, multiplied by the RCP ceiling height for that room (or the drawn ceiling/structure line for the sloped ceilings in 105 and 112). Method B (elevation): for the walls with an interior elevation (A5-1 South/North Corridor, A5-2 MP Room 112, A5-3 MP Room 119 / Reception 104 / toilets), gross SF and each finish-zone SF were taken from written dimensions and cross-checked against the visible vector fill area in that view, z-order resolved so a fill later covered by a white rectangle or a marker board does not overstate the zone. Where both methods reach the same wall, plan LF/SF is compared to elevation LF/SF (QA — Walls); where a written dimension and its vector fill both cover one zone, they are compared directly (QA — Elevation zones).</t>
        </is>
      </c>
    </row>
    <row r="9">
      <c r="A9" s="2" t="inlineStr">
        <is>
          <t>QA — Floors (schedule SF vs drawn SF, by room)</t>
        </is>
      </c>
    </row>
    <row r="10">
      <c r="A10" s="5" t="inlineStr">
        <is>
          <t>Room</t>
        </is>
      </c>
      <c r="B10" s="5" t="inlineStr">
        <is>
          <t>Name</t>
        </is>
      </c>
      <c r="C10" s="5" t="inlineStr">
        <is>
          <t>Schedule SF</t>
        </is>
      </c>
      <c r="D10" s="5" t="inlineStr">
        <is>
          <t>Drawn SF</t>
        </is>
      </c>
      <c r="E10" s="5" t="inlineStr">
        <is>
          <t>Delta %</t>
        </is>
      </c>
      <c r="F10" s="5" t="inlineStr">
        <is>
          <t>Note</t>
        </is>
      </c>
    </row>
    <row r="11">
      <c r="A11" s="8" t="str">
        <f>'Floors by Room'!A4</f>
        <v>104</v>
      </c>
      <c r="B11" s="8" t="str">
        <f>'Floors by Room'!B4</f>
        <v>RECEPT.</v>
      </c>
      <c r="C11" s="9">
        <f>'Floors by Room'!C4</f>
        <v>140.0</v>
      </c>
      <c r="D11" s="9">
        <f>'Floors by Room'!D4</f>
        <v>87.4</v>
      </c>
      <c r="E11" s="27">
        <f>(D11-C11)/C11</f>
        <v>-0.37571428571428567</v>
      </c>
      <c r="F11" s="8" t="str">
        <f>IF('Floors by Room'!F4=""," ",'Floors by Room'!F4)</f>
        <v>floor under reception casework (not toned on A7-1)</v>
      </c>
    </row>
    <row r="12">
      <c r="A12" s="8" t="str">
        <f>'Floors by Room'!A5</f>
        <v>113</v>
      </c>
      <c r="B12" s="8" t="str">
        <f>'Floors by Room'!B5</f>
        <v>STORAGE</v>
      </c>
      <c r="C12" s="9">
        <f>'Floors by Room'!C5</f>
        <v>80.0</v>
      </c>
      <c r="D12" s="9">
        <f>'Floors by Room'!D5</f>
        <v>80.0</v>
      </c>
      <c r="E12" s="27">
        <f>(D12-C12)/C12</f>
        <v>0.0</v>
      </c>
      <c r="F12" s="8" t="str">
        <f>IF('Floors by Room'!F5=""," ",'Floors by Room'!F5)</f>
        <v> </v>
      </c>
    </row>
    <row r="13">
      <c r="A13" s="8" t="str">
        <f>'Floors by Room'!A6</f>
        <v>114</v>
      </c>
      <c r="B13" s="8" t="str">
        <f>'Floors by Room'!B6</f>
        <v>CRAFT</v>
      </c>
      <c r="C13" s="9">
        <f>'Floors by Room'!C6</f>
        <v>419.0</v>
      </c>
      <c r="D13" s="9">
        <f>'Floors by Room'!D6</f>
        <v>394.2</v>
      </c>
      <c r="E13" s="27">
        <f>(D13-C13)/C13</f>
        <v>-0.05918854415274466</v>
      </c>
      <c r="F13" s="8" t="str">
        <f>IF('Floors by Room'!F6=""," ",'Floors by Room'!F6)</f>
        <v>floor under base cabinets (not toned)</v>
      </c>
    </row>
    <row r="14">
      <c r="A14" s="8" t="str">
        <f>'Floors by Room'!A7</f>
        <v>120</v>
      </c>
      <c r="B14" s="8" t="str">
        <f>'Floors by Room'!B7</f>
        <v>STORAGE</v>
      </c>
      <c r="C14" s="9">
        <f>'Floors by Room'!C7</f>
        <v>71.0</v>
      </c>
      <c r="D14" s="9">
        <f>'Floors by Room'!D7</f>
        <v>0.0</v>
      </c>
      <c r="E14" s="27">
        <f>(D14-C14)/C14</f>
        <v>-1.0</v>
      </c>
      <c r="F14" s="8" t="str">
        <f>IF('Floors by Room'!F7=""," ",'Floors by Room'!F7)</f>
        <v>room drawn untoned, with a floor drain and 2 equipment boxes (RFI-02)</v>
      </c>
    </row>
    <row r="15">
      <c r="A15" s="8" t="str">
        <f>'Floors by Room'!A8</f>
        <v>129</v>
      </c>
      <c r="B15" s="8" t="str">
        <f>'Floors by Room'!B8</f>
        <v>STORAGE</v>
      </c>
      <c r="C15" s="9">
        <f>'Floors by Room'!C8</f>
        <v>132.0</v>
      </c>
      <c r="D15" s="9">
        <f>'Floors by Room'!D8</f>
        <v>132.0</v>
      </c>
      <c r="E15" s="27">
        <f>(D15-C15)/C15</f>
        <v>0.0</v>
      </c>
      <c r="F15" s="8" t="str">
        <f>IF('Floors by Room'!F8=""," ",'Floors by Room'!F8)</f>
        <v> </v>
      </c>
    </row>
    <row r="16">
      <c r="A16" s="8" t="str">
        <f>'Floors by Room'!A9</f>
        <v>112</v>
      </c>
      <c r="B16" s="8" t="str">
        <f>'Floors by Room'!B9</f>
        <v>MP ROOM</v>
      </c>
      <c r="C16" s="9">
        <f>'Floors by Room'!C9</f>
        <v>978.0</v>
      </c>
      <c r="D16" s="9">
        <f>'Floors by Room'!D9</f>
        <v>977.5</v>
      </c>
      <c r="E16" s="27">
        <f>(D16-C16)/C16</f>
        <v>-0.0005112474437627812</v>
      </c>
      <c r="F16" s="8" t="str">
        <f>IF('Floors by Room'!F9=""," ",'Floors by Room'!F9)</f>
        <v>rounding of the schedule area</v>
      </c>
    </row>
    <row r="17">
      <c r="A17" s="8" t="str">
        <f>'Floors by Room'!A10</f>
        <v>119</v>
      </c>
      <c r="B17" s="8" t="str">
        <f>'Floors by Room'!B10</f>
        <v>MP ROOM</v>
      </c>
      <c r="C17" s="9">
        <f>'Floors by Room'!C10</f>
        <v>760.0</v>
      </c>
      <c r="D17" s="9">
        <f>'Floors by Room'!D10</f>
        <v>741.1</v>
      </c>
      <c r="E17" s="27">
        <f>(D17-C17)/C17</f>
        <v>-0.02486842105263155</v>
      </c>
      <c r="F17" s="8" t="str">
        <f>IF('Floors by Room'!F10=""," ",'Floors by Room'!F10)</f>
        <v>2'-0" deep casework alcove on the south wall, carried as VCT4 (flagged)</v>
      </c>
    </row>
    <row r="18">
      <c r="A18" s="8" t="str">
        <f>'Floors by Room'!A11</f>
        <v>100/101/103/105/111/125</v>
      </c>
      <c r="B18" s="8" t="str">
        <f>'Floors by Room'!B11</f>
        <v>VEST./CORR./TROPHY CASE/GATHERING/VEST./VEST. (one continuous pattern)</v>
      </c>
      <c r="C18" s="9">
        <f>'Floors by Room'!C11</f>
        <v>2378.0</v>
      </c>
      <c r="D18" s="9">
        <f>'Floors by Room'!D11</f>
        <v>2304.6</v>
      </c>
      <c r="E18" s="27">
        <f>(D18-C18)/C18</f>
        <v>-0.03086627417998322</v>
      </c>
      <c r="F18" s="8" t="str">
        <f>IF('Floors by Room'!F11=""," ",'Floors by Room'!F11)</f>
        <v>trophy case 103 footprint 16.3, object in Vest. 100 4.5, about 52 SF of schedule area not shown on the drawing (area convention), carried as VCT1 field</v>
      </c>
    </row>
    <row r="19" ht="45" customHeight="1">
      <c r="A19" s="16" t="inlineStr">
        <is>
          <t>Per-colour agreement (dims vs exact vector hatch fill): “VCT accents from written dimensions on A7-1/A1-1, confirmed by exact vector hatch areas (agree within 0.5 SF per colour). VCT1 = schedule room area minus accents (remainder). CT4 = drawn floor area (wall-face mask, corrected), schedule lists less (RFI-01).”</t>
        </is>
      </c>
    </row>
    <row r="21">
      <c r="A21" s="2" t="inlineStr">
        <is>
          <t>QA — Walls (plan gross vs elevation gross)</t>
        </is>
      </c>
    </row>
    <row r="22">
      <c r="A22" s="5" t="inlineStr">
        <is>
          <t>Wall</t>
        </is>
      </c>
      <c r="B22" s="5" t="inlineStr">
        <is>
          <t>Plan</t>
        </is>
      </c>
      <c r="C22" s="5" t="inlineStr">
        <is>
          <t>Elevation</t>
        </is>
      </c>
      <c r="D22" s="5" t="inlineStr">
        <is>
          <t>Delta %</t>
        </is>
      </c>
      <c r="E22" s="5" t="inlineStr"/>
      <c r="F22" s="5" t="inlineStr"/>
    </row>
    <row r="23">
      <c r="A23" s="8" t="inlineStr">
        <is>
          <t>105-E</t>
        </is>
      </c>
      <c r="B23" s="8" t="inlineStr">
        <is>
          <t>36.00 LF</t>
        </is>
      </c>
      <c r="C23" s="8" t="inlineStr">
        <is>
          <t>36.05 LF</t>
        </is>
      </c>
      <c r="D23" s="27" t="n">
        <v>-0.001</v>
      </c>
      <c r="E23" s="8" t="n"/>
      <c r="F23" s="8" t="n"/>
    </row>
    <row r="24">
      <c r="A24" s="8" t="inlineStr">
        <is>
          <t>112 (4 walls)</t>
        </is>
      </c>
      <c r="B24" s="8" t="inlineStr">
        <is>
          <t>126.0 LF</t>
        </is>
      </c>
      <c r="C24" s="8" t="inlineStr">
        <is>
          <t>125.78 LF</t>
        </is>
      </c>
      <c r="D24" s="27" t="n">
        <v>0.002</v>
      </c>
      <c r="E24" s="8" t="n"/>
      <c r="F24" s="8" t="n"/>
    </row>
    <row r="25">
      <c r="A25" s="8" t="inlineStr">
        <is>
          <t>119 bands</t>
        </is>
      </c>
      <c r="B25" s="8" t="inlineStr">
        <is>
          <t>P3 323.9 SF</t>
        </is>
      </c>
      <c r="C25" s="8" t="inlineStr">
        <is>
          <t>P3 322.1 SF (views 7-10, less alcove)</t>
        </is>
      </c>
      <c r="D25" s="27" t="n">
        <v>0.005</v>
      </c>
      <c r="E25" s="8" t="n"/>
      <c r="F25" s="8" t="n"/>
    </row>
    <row r="27">
      <c r="A27" s="2" t="inlineStr">
        <is>
          <t>QA — Elevation zones (dimensioned vs vector-visible area)</t>
        </is>
      </c>
    </row>
    <row r="28">
      <c r="A28" s="5" t="inlineStr">
        <is>
          <t>View</t>
        </is>
      </c>
      <c r="B28" s="5" t="inlineStr">
        <is>
          <t>Finish</t>
        </is>
      </c>
      <c r="C28" s="5" t="inlineStr">
        <is>
          <t>Dims net (SF)</t>
        </is>
      </c>
      <c r="D28" s="5" t="inlineStr">
        <is>
          <t>Vector visible (SF)</t>
        </is>
      </c>
      <c r="E28" s="5" t="inlineStr">
        <is>
          <t>Delta %</t>
        </is>
      </c>
      <c r="F28" s="5" t="inlineStr">
        <is>
          <t>Note</t>
        </is>
      </c>
    </row>
    <row r="29" ht="26" customHeight="1">
      <c r="A29" s="8" t="inlineStr">
        <is>
          <t>1/A5-2</t>
        </is>
      </c>
      <c r="B29" s="8" t="inlineStr">
        <is>
          <t>P3</t>
        </is>
      </c>
      <c r="C29" s="24" t="n">
        <v>115.9</v>
      </c>
      <c r="D29" s="24" t="n">
        <v>109</v>
      </c>
      <c r="E29" s="27" t="n">
        <v>-0.059</v>
      </c>
      <c r="F29" s="8" t="inlineStr">
        <is>
          <t>visible area also excludes marker board MB-1 and label tags (not deducted by rule)</t>
        </is>
      </c>
    </row>
    <row r="30" ht="26" customHeight="1">
      <c r="A30" s="8" t="inlineStr">
        <is>
          <t>1/A5-2</t>
        </is>
      </c>
      <c r="B30" s="8" t="inlineStr">
        <is>
          <t>P2</t>
        </is>
      </c>
      <c r="C30" s="24" t="n">
        <v>46.4</v>
      </c>
      <c r="D30" s="24" t="n">
        <v>28.8</v>
      </c>
      <c r="E30" s="27" t="n">
        <v>-0.379</v>
      </c>
      <c r="F30" s="8" t="inlineStr">
        <is>
          <t>visible area also excludes marker board MB-1 and label tags (not deducted by rule)</t>
        </is>
      </c>
    </row>
    <row r="31" ht="26" customHeight="1">
      <c r="A31" s="8" t="inlineStr">
        <is>
          <t>1/A5-2</t>
        </is>
      </c>
      <c r="B31" s="8" t="inlineStr">
        <is>
          <t>P5</t>
        </is>
      </c>
      <c r="C31" s="24" t="n">
        <v>23.2</v>
      </c>
      <c r="D31" s="24" t="n">
        <v>13.8</v>
      </c>
      <c r="E31" s="27" t="n">
        <v>-0.406</v>
      </c>
      <c r="F31" s="8" t="inlineStr">
        <is>
          <t>visible area also excludes marker board MB-1 and label tags (not deducted by rule)</t>
        </is>
      </c>
    </row>
    <row r="32" ht="26" customHeight="1">
      <c r="A32" s="8" t="inlineStr">
        <is>
          <t>2/A5-2</t>
        </is>
      </c>
      <c r="B32" s="8" t="inlineStr">
        <is>
          <t>P3</t>
        </is>
      </c>
      <c r="C32" s="24" t="n">
        <v>83.7</v>
      </c>
      <c r="D32" s="24" t="n">
        <v>80.2</v>
      </c>
      <c r="E32" s="27" t="n">
        <v>-0.04099999999999999</v>
      </c>
      <c r="F32" s="8" t="inlineStr">
        <is>
          <t>visible area also excludes marker board MB-1 and label tags (not deducted by rule)</t>
        </is>
      </c>
    </row>
    <row r="33" ht="26" customHeight="1">
      <c r="A33" s="8" t="inlineStr">
        <is>
          <t>2/A5-2</t>
        </is>
      </c>
      <c r="B33" s="8" t="inlineStr">
        <is>
          <t>P2</t>
        </is>
      </c>
      <c r="C33" s="24" t="n">
        <v>17.5</v>
      </c>
      <c r="D33" s="24" t="n">
        <v>16.1</v>
      </c>
      <c r="E33" s="27" t="n">
        <v>-0.077</v>
      </c>
      <c r="F33" s="8" t="inlineStr">
        <is>
          <t>visible area also excludes marker board MB-1 and label tags (not deducted by rule)</t>
        </is>
      </c>
    </row>
    <row r="34" ht="26" customHeight="1">
      <c r="A34" s="8" t="inlineStr">
        <is>
          <t>2/A5-2</t>
        </is>
      </c>
      <c r="B34" s="8" t="inlineStr">
        <is>
          <t>P5</t>
        </is>
      </c>
      <c r="C34" s="24" t="n">
        <v>8.699999999999999</v>
      </c>
      <c r="D34" s="24" t="n">
        <v>7.8</v>
      </c>
      <c r="E34" s="27" t="n">
        <v>-0.102</v>
      </c>
      <c r="F34" s="8" t="inlineStr">
        <is>
          <t>visible area also excludes marker board MB-1 and label tags (not deducted by rule)</t>
        </is>
      </c>
    </row>
    <row r="35" ht="26" customHeight="1">
      <c r="A35" s="8" t="inlineStr">
        <is>
          <t>3/A5-2</t>
        </is>
      </c>
      <c r="B35" s="8" t="inlineStr">
        <is>
          <t>P3</t>
        </is>
      </c>
      <c r="C35" s="24" t="n">
        <v>94.8</v>
      </c>
      <c r="D35" s="24" t="n">
        <v>91</v>
      </c>
      <c r="E35" s="27" t="n">
        <v>-0.04</v>
      </c>
      <c r="F35" s="8" t="inlineStr">
        <is>
          <t>visible area also excludes marker board MB-1 and label tags (not deducted by rule)</t>
        </is>
      </c>
    </row>
    <row r="36" ht="26" customHeight="1">
      <c r="A36" s="8" t="inlineStr">
        <is>
          <t>3/A5-2</t>
        </is>
      </c>
      <c r="B36" s="8" t="inlineStr">
        <is>
          <t>P2</t>
        </is>
      </c>
      <c r="C36" s="24" t="n">
        <v>37.9</v>
      </c>
      <c r="D36" s="24" t="n">
        <v>35.7</v>
      </c>
      <c r="E36" s="27" t="n">
        <v>-0.058</v>
      </c>
      <c r="F36" s="8" t="inlineStr">
        <is>
          <t>visible area also excludes marker board MB-1 and label tags (not deducted by rule)</t>
        </is>
      </c>
    </row>
    <row r="37" ht="26" customHeight="1">
      <c r="A37" s="8" t="inlineStr">
        <is>
          <t>3/A5-2</t>
        </is>
      </c>
      <c r="B37" s="8" t="inlineStr">
        <is>
          <t>P5</t>
        </is>
      </c>
      <c r="C37" s="24" t="n">
        <v>19</v>
      </c>
      <c r="D37" s="24" t="n">
        <v>17.5</v>
      </c>
      <c r="E37" s="27" t="n">
        <v>-0.078</v>
      </c>
      <c r="F37" s="8" t="inlineStr">
        <is>
          <t>visible area also excludes marker board MB-1 and label tags (not deducted by rule)</t>
        </is>
      </c>
    </row>
    <row r="38" ht="26" customHeight="1">
      <c r="A38" s="8" t="inlineStr">
        <is>
          <t>4/A5-2</t>
        </is>
      </c>
      <c r="B38" s="8" t="inlineStr">
        <is>
          <t>P3</t>
        </is>
      </c>
      <c r="C38" s="24" t="n">
        <v>83.7</v>
      </c>
      <c r="D38" s="24" t="n">
        <v>80.3</v>
      </c>
      <c r="E38" s="27" t="n">
        <v>-0.04</v>
      </c>
      <c r="F38" s="8" t="inlineStr">
        <is>
          <t>visible area also excludes marker board MB-1 and label tags (not deducted by rule)</t>
        </is>
      </c>
    </row>
    <row r="39" ht="26" customHeight="1">
      <c r="A39" s="8" t="inlineStr">
        <is>
          <t>4/A5-2</t>
        </is>
      </c>
      <c r="B39" s="8" t="inlineStr">
        <is>
          <t>P2</t>
        </is>
      </c>
      <c r="C39" s="24" t="n">
        <v>17.5</v>
      </c>
      <c r="D39" s="24" t="n">
        <v>15.8</v>
      </c>
      <c r="E39" s="27" t="n">
        <v>-0.096</v>
      </c>
      <c r="F39" s="8" t="inlineStr">
        <is>
          <t>visible area also excludes marker board MB-1 and label tags (not deducted by rule)</t>
        </is>
      </c>
    </row>
    <row r="40" ht="26" customHeight="1">
      <c r="A40" s="8" t="inlineStr">
        <is>
          <t>4/A5-2</t>
        </is>
      </c>
      <c r="B40" s="8" t="inlineStr">
        <is>
          <t>P5</t>
        </is>
      </c>
      <c r="C40" s="24" t="n">
        <v>8.699999999999999</v>
      </c>
      <c r="D40" s="24" t="n">
        <v>7.4</v>
      </c>
      <c r="E40" s="27" t="n">
        <v>-0.149</v>
      </c>
      <c r="F40" s="8" t="inlineStr">
        <is>
          <t>visible area also excludes marker board MB-1 and label tags (not deducted by rule)</t>
        </is>
      </c>
    </row>
    <row r="41" ht="26" customHeight="1">
      <c r="A41" s="8" t="inlineStr">
        <is>
          <t>7/A5-3</t>
        </is>
      </c>
      <c r="B41" s="8" t="inlineStr">
        <is>
          <t>P3</t>
        </is>
      </c>
      <c r="C41" s="24" t="n">
        <v>64.8</v>
      </c>
      <c r="D41" s="24" t="n">
        <v>64.8</v>
      </c>
      <c r="E41" s="27" t="n">
        <v>0</v>
      </c>
      <c r="F41" s="8" t="inlineStr"/>
    </row>
    <row r="42" ht="26" customHeight="1">
      <c r="A42" s="8" t="inlineStr">
        <is>
          <t>7/A5-3</t>
        </is>
      </c>
      <c r="B42" s="8" t="inlineStr">
        <is>
          <t>P2</t>
        </is>
      </c>
      <c r="C42" s="24" t="n">
        <v>13</v>
      </c>
      <c r="D42" s="24" t="n">
        <v>12.9</v>
      </c>
      <c r="E42" s="27" t="n">
        <v>-0.001</v>
      </c>
      <c r="F42" s="8" t="inlineStr"/>
    </row>
    <row r="43" ht="26" customHeight="1">
      <c r="A43" s="8" t="inlineStr">
        <is>
          <t>7/A5-3</t>
        </is>
      </c>
      <c r="B43" s="8" t="inlineStr">
        <is>
          <t>P5</t>
        </is>
      </c>
      <c r="C43" s="24" t="n">
        <v>13</v>
      </c>
      <c r="D43" s="24" t="n">
        <v>12.9</v>
      </c>
      <c r="E43" s="27" t="n">
        <v>-0.001</v>
      </c>
      <c r="F43" s="8" t="inlineStr"/>
    </row>
    <row r="44" ht="26" customHeight="1">
      <c r="A44" s="8" t="inlineStr">
        <is>
          <t>8/A5-3</t>
        </is>
      </c>
      <c r="B44" s="8" t="inlineStr">
        <is>
          <t>P3</t>
        </is>
      </c>
      <c r="C44" s="24" t="n">
        <v>127.2</v>
      </c>
      <c r="D44" s="24" t="n">
        <v>127.2</v>
      </c>
      <c r="E44" s="27" t="n">
        <v>0</v>
      </c>
      <c r="F44" s="8" t="inlineStr"/>
    </row>
    <row r="45" ht="26" customHeight="1">
      <c r="A45" s="8" t="inlineStr">
        <is>
          <t>8/A5-3</t>
        </is>
      </c>
      <c r="B45" s="8" t="inlineStr">
        <is>
          <t>P2</t>
        </is>
      </c>
      <c r="C45" s="24" t="n">
        <v>25.4</v>
      </c>
      <c r="D45" s="24" t="n">
        <v>25.4</v>
      </c>
      <c r="E45" s="27" t="n">
        <v>-0.001</v>
      </c>
      <c r="F45" s="8" t="inlineStr"/>
    </row>
    <row r="46" ht="26" customHeight="1">
      <c r="A46" s="8" t="inlineStr">
        <is>
          <t>8/A5-3</t>
        </is>
      </c>
      <c r="B46" s="8" t="inlineStr">
        <is>
          <t>P5</t>
        </is>
      </c>
      <c r="C46" s="24" t="n">
        <v>25.4</v>
      </c>
      <c r="D46" s="24" t="n">
        <v>25.4</v>
      </c>
      <c r="E46" s="27" t="n">
        <v>-0.001</v>
      </c>
      <c r="F46" s="8" t="inlineStr"/>
    </row>
    <row r="47" ht="40" customHeight="1">
      <c r="A47" s="16" t="inlineStr">
        <is>
          <t>Deltas over 3% on views 1-4/A5-2 are explained by marker board MB-1 and label tags sitting inside the dimensioned zone but outside the visible vector fill (not deducted by the measuring rule); views 7-8/A5-3 have no such obstruction and agree within 0.1%.</t>
        </is>
      </c>
    </row>
    <row r="49">
      <c r="A49" s="2" t="inlineStr">
        <is>
          <t>Revision History</t>
        </is>
      </c>
    </row>
    <row r="50" ht="32" customHeight="1">
      <c r="A50" s="26" t="inlineStr">
        <is>
          <t>Rev 0 (09/21/2026): flooring only; counted 704 SF of exterior-wall poche as floor, which coincidentally landed close to the schedule total. Wrong.</t>
        </is>
      </c>
    </row>
    <row r="51" ht="32" customHeight="1">
      <c r="A51" s="26" t="inlineStr">
        <is>
          <t>Rev 1 (09/22/2026): poche removed; VCT total set to the schedule (4,958 SF) but the 374 SF drawn-vs-schedule gap was spread across colours in proportion, which overstated the accents.</t>
        </is>
      </c>
    </row>
    <row r="52" ht="32" customHeight="1">
      <c r="A52" s="26" t="inlineStr">
        <is>
          <t>Rev 2 (09/24/2026): colour split rebuilt room by room from written dimensions and exact vector areas; per-room gap table; CT4 carried at drawn area with RFI; walls added (paint, wall tile, existing tile restoration, acoustical panels, gypsum board furring); base, transitions, clarifications and RFIs added.</t>
        </is>
      </c>
    </row>
  </sheetData>
  <mergeCells count="8">
    <mergeCell ref="A51:F51"/>
    <mergeCell ref="A52:F52"/>
    <mergeCell ref="A47:F47"/>
    <mergeCell ref="A19:F19"/>
    <mergeCell ref="A1:F1"/>
    <mergeCell ref="A50:F50"/>
    <mergeCell ref="A4:F4"/>
    <mergeCell ref="A7:F7"/>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Valerian Gadua</dc:creator>
  <dc:title xmlns:dc="http://purl.org/dc/elements/1.1/">Macon Rec Center — Floors &amp; Walls Takeoff Rev 2</dc:title>
  <dc:subject xmlns:dc="http://purl.org/dc/elements/1.1/">CSI Division 09 interior finishes quantity takeoff</dc:subject>
  <dc:language xmlns:dc="http://purl.org/dc/elements/1.1/">en-US</dc:language>
  <dcterms:created xmlns:dcterms="http://purl.org/dc/terms/" xmlns:xsi="http://www.w3.org/2001/XMLSchema-instance" xsi:type="dcterms:W3CDTF">2026-09-24T19:13:23Z</dcterms:created>
  <dcterms:modified xmlns:dcterms="http://purl.org/dc/terms/" xmlns:xsi="http://www.w3.org/2001/XMLSchema-instance" xsi:type="dcterms:W3CDTF">2026-09-24T19:13:23Z</dcterms:modified>
  <cp:lastModifiedBy>Valerian Gadua</cp:lastModifiedBy>
</cp:coreProperties>
</file>